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Gdrive\gbasiima\work\PAP\PIM\Indicators\"/>
    </mc:Choice>
  </mc:AlternateContent>
  <bookViews>
    <workbookView xWindow="-120" yWindow="-120" windowWidth="25440" windowHeight="15990" tabRatio="777"/>
  </bookViews>
  <sheets>
    <sheet name="Public Investment in General" sheetId="1" r:id="rId1"/>
    <sheet name="Public Investment Management" sheetId="5" r:id="rId2"/>
    <sheet name="National Accounts GDP Constant" sheetId="3" r:id="rId3"/>
    <sheet name="National Accounts GDP Current" sheetId="6" r:id="rId4"/>
  </sheets>
  <definedNames>
    <definedName name="_xlnm.Print_Titles" localSheetId="1">'Public Investment Management'!$1:$3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C7" i="1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N63" i="3"/>
  <c r="N62" i="3"/>
  <c r="N29" i="6"/>
  <c r="L72" i="5"/>
  <c r="M72" i="5"/>
  <c r="N72" i="5"/>
  <c r="K72" i="5"/>
  <c r="L65" i="5"/>
  <c r="M65" i="5"/>
  <c r="N65" i="5"/>
  <c r="K65" i="5"/>
  <c r="J74" i="5" l="1"/>
  <c r="K74" i="5"/>
  <c r="L74" i="5"/>
  <c r="M74" i="5"/>
  <c r="N74" i="5"/>
  <c r="N65" i="3"/>
  <c r="N64" i="3"/>
  <c r="N67" i="3"/>
  <c r="N66" i="3"/>
  <c r="I68" i="3"/>
  <c r="I62" i="3"/>
  <c r="I64" i="3"/>
  <c r="I63" i="3"/>
  <c r="I67" i="3"/>
  <c r="I66" i="3"/>
  <c r="I61" i="3"/>
  <c r="I60" i="3"/>
  <c r="I57" i="3"/>
  <c r="I56" i="3"/>
  <c r="I65" i="3"/>
  <c r="I59" i="3"/>
  <c r="I55" i="3"/>
  <c r="I58" i="3"/>
  <c r="F30" i="6"/>
  <c r="G30" i="6"/>
  <c r="H30" i="6"/>
  <c r="I30" i="6"/>
  <c r="J30" i="6"/>
  <c r="K30" i="6"/>
  <c r="L30" i="6"/>
  <c r="M30" i="6"/>
  <c r="N30" i="6"/>
  <c r="E30" i="6"/>
  <c r="D28" i="3"/>
  <c r="E28" i="3"/>
  <c r="F28" i="3"/>
  <c r="G28" i="3"/>
  <c r="H28" i="3"/>
  <c r="I28" i="3"/>
  <c r="J28" i="3"/>
  <c r="K28" i="3"/>
  <c r="L28" i="3"/>
  <c r="M28" i="3"/>
  <c r="N28" i="3"/>
  <c r="C28" i="3"/>
  <c r="C29" i="3"/>
  <c r="E58" i="3"/>
  <c r="F58" i="3"/>
  <c r="G58" i="3"/>
  <c r="H58" i="3"/>
  <c r="J58" i="3"/>
  <c r="K58" i="3"/>
  <c r="L58" i="3"/>
  <c r="M58" i="3"/>
  <c r="N58" i="3"/>
  <c r="D58" i="3"/>
  <c r="D61" i="3" s="1"/>
  <c r="E59" i="3"/>
  <c r="F59" i="3"/>
  <c r="G59" i="3"/>
  <c r="H59" i="3"/>
  <c r="J59" i="3"/>
  <c r="K59" i="3"/>
  <c r="L59" i="3"/>
  <c r="M59" i="3"/>
  <c r="N59" i="3"/>
  <c r="D59" i="3"/>
  <c r="D40" i="3"/>
  <c r="E40" i="3"/>
  <c r="F40" i="3"/>
  <c r="G40" i="3"/>
  <c r="H40" i="3"/>
  <c r="I40" i="3"/>
  <c r="J40" i="3"/>
  <c r="K40" i="3"/>
  <c r="L40" i="3"/>
  <c r="M40" i="3"/>
  <c r="N40" i="3"/>
  <c r="C40" i="3"/>
  <c r="D29" i="3"/>
  <c r="E29" i="3"/>
  <c r="F29" i="3"/>
  <c r="G29" i="3"/>
  <c r="H29" i="3"/>
  <c r="I29" i="3"/>
  <c r="J29" i="3"/>
  <c r="K29" i="3"/>
  <c r="L29" i="3"/>
  <c r="M29" i="3"/>
  <c r="N29" i="3"/>
  <c r="D60" i="3"/>
  <c r="E56" i="3"/>
  <c r="F56" i="3"/>
  <c r="G56" i="3"/>
  <c r="H56" i="3"/>
  <c r="J56" i="3"/>
  <c r="K56" i="3"/>
  <c r="L56" i="3"/>
  <c r="M56" i="3"/>
  <c r="N56" i="3"/>
  <c r="E57" i="3"/>
  <c r="F57" i="3"/>
  <c r="G57" i="3"/>
  <c r="H57" i="3"/>
  <c r="J57" i="3"/>
  <c r="K57" i="3"/>
  <c r="L57" i="3"/>
  <c r="M57" i="3"/>
  <c r="N57" i="3"/>
  <c r="E60" i="3"/>
  <c r="F60" i="3"/>
  <c r="G60" i="3"/>
  <c r="H60" i="3"/>
  <c r="J60" i="3"/>
  <c r="K60" i="3"/>
  <c r="L60" i="3"/>
  <c r="M60" i="3"/>
  <c r="N60" i="3"/>
  <c r="E61" i="3"/>
  <c r="F61" i="3"/>
  <c r="J61" i="3"/>
  <c r="M61" i="3"/>
  <c r="N61" i="3"/>
  <c r="D57" i="3"/>
  <c r="D56" i="3"/>
  <c r="E55" i="3"/>
  <c r="F55" i="3"/>
  <c r="G55" i="3"/>
  <c r="H55" i="3"/>
  <c r="J55" i="3"/>
  <c r="K55" i="3"/>
  <c r="L55" i="3"/>
  <c r="M55" i="3"/>
  <c r="N55" i="3"/>
  <c r="D55" i="3"/>
  <c r="D29" i="6"/>
  <c r="E29" i="6"/>
  <c r="F29" i="6"/>
  <c r="G29" i="6"/>
  <c r="H29" i="6"/>
  <c r="I29" i="6"/>
  <c r="J29" i="6"/>
  <c r="K29" i="6"/>
  <c r="L29" i="6"/>
  <c r="M29" i="6"/>
  <c r="C29" i="6"/>
  <c r="L61" i="3" l="1"/>
  <c r="H61" i="3"/>
  <c r="G61" i="3"/>
  <c r="K61" i="3"/>
  <c r="L95" i="5"/>
  <c r="M95" i="5"/>
  <c r="N95" i="5"/>
  <c r="K95" i="5"/>
  <c r="L87" i="5"/>
  <c r="M87" i="5"/>
  <c r="N87" i="5"/>
  <c r="K87" i="5"/>
  <c r="L90" i="5" l="1"/>
  <c r="K90" i="5"/>
  <c r="M90" i="5"/>
  <c r="N90" i="5"/>
  <c r="L52" i="5" l="1"/>
  <c r="L53" i="5" s="1"/>
  <c r="N53" i="5"/>
  <c r="M53" i="5" l="1"/>
  <c r="J72" i="5" l="1"/>
  <c r="M47" i="1" l="1"/>
  <c r="N47" i="1"/>
  <c r="M48" i="1"/>
  <c r="N48" i="1"/>
  <c r="M49" i="1"/>
  <c r="N49" i="1"/>
  <c r="M50" i="1"/>
  <c r="N50" i="1"/>
  <c r="N46" i="1"/>
  <c r="M46" i="1"/>
  <c r="D9" i="1"/>
  <c r="E9" i="1"/>
  <c r="F9" i="1"/>
  <c r="G9" i="1"/>
  <c r="H9" i="1"/>
  <c r="I9" i="1"/>
  <c r="J9" i="1"/>
  <c r="K9" i="1"/>
  <c r="L9" i="1"/>
  <c r="M9" i="1"/>
  <c r="N9" i="1"/>
  <c r="C9" i="1"/>
  <c r="D5" i="1" l="1"/>
  <c r="E5" i="1"/>
  <c r="F5" i="1"/>
  <c r="G5" i="1"/>
  <c r="H5" i="1"/>
  <c r="I5" i="1"/>
  <c r="J5" i="1"/>
  <c r="K5" i="1"/>
  <c r="L5" i="1"/>
  <c r="M5" i="1"/>
  <c r="N5" i="1"/>
  <c r="C5" i="1"/>
  <c r="D4" i="1"/>
  <c r="E4" i="1"/>
  <c r="F4" i="1"/>
  <c r="G4" i="1"/>
  <c r="H4" i="1"/>
  <c r="I4" i="1"/>
  <c r="J4" i="1"/>
  <c r="K4" i="1"/>
  <c r="L4" i="1"/>
  <c r="M4" i="1"/>
  <c r="N4" i="1"/>
  <c r="C4" i="1"/>
  <c r="D10" i="1" l="1"/>
  <c r="F11" i="1"/>
  <c r="L11" i="1"/>
  <c r="K11" i="1"/>
  <c r="J11" i="1"/>
  <c r="I11" i="1"/>
  <c r="N11" i="1"/>
  <c r="H11" i="1"/>
  <c r="M11" i="1"/>
  <c r="G11" i="1"/>
  <c r="N6" i="1"/>
  <c r="F6" i="1"/>
  <c r="J6" i="1"/>
  <c r="M6" i="1"/>
  <c r="I6" i="1"/>
  <c r="E6" i="1"/>
  <c r="L6" i="1"/>
  <c r="H6" i="1"/>
  <c r="D6" i="1"/>
  <c r="D12" i="1"/>
  <c r="C6" i="1"/>
  <c r="K6" i="1"/>
  <c r="G6" i="1"/>
  <c r="I10" i="1"/>
  <c r="D13" i="1" l="1"/>
  <c r="E10" i="1"/>
  <c r="F10" i="1"/>
  <c r="G10" i="1"/>
  <c r="H10" i="1"/>
  <c r="J10" i="1"/>
  <c r="K10" i="1"/>
  <c r="L10" i="1"/>
  <c r="M10" i="1"/>
  <c r="N10" i="1"/>
  <c r="E12" i="1" l="1"/>
  <c r="F12" i="1"/>
  <c r="F13" i="1" s="1"/>
  <c r="G12" i="1"/>
  <c r="G13" i="1" s="1"/>
  <c r="H12" i="1"/>
  <c r="H13" i="1" s="1"/>
  <c r="I12" i="1"/>
  <c r="I13" i="1" s="1"/>
  <c r="J12" i="1"/>
  <c r="J13" i="1" s="1"/>
  <c r="K12" i="1"/>
  <c r="K13" i="1" s="1"/>
  <c r="L12" i="1"/>
  <c r="L13" i="1" s="1"/>
  <c r="M12" i="1"/>
  <c r="M13" i="1" s="1"/>
  <c r="N12" i="1"/>
  <c r="N13" i="1" s="1"/>
  <c r="E13" i="1" l="1"/>
  <c r="O27" i="3"/>
</calcChain>
</file>

<file path=xl/comments1.xml><?xml version="1.0" encoding="utf-8"?>
<comments xmlns="http://schemas.openxmlformats.org/spreadsheetml/2006/main">
  <authors>
    <author>Miljan Sladoje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</rPr>
          <t>Miljan Sladoje:</t>
        </r>
        <r>
          <rPr>
            <sz val="9"/>
            <color indexed="81"/>
            <rFont val="Tahoma"/>
            <family val="2"/>
          </rPr>
          <t xml:space="preserve">
Consider removing, due to focus on private sector
</t>
        </r>
      </text>
    </comment>
  </commentList>
</comments>
</file>

<file path=xl/comments2.xml><?xml version="1.0" encoding="utf-8"?>
<comments xmlns="http://schemas.openxmlformats.org/spreadsheetml/2006/main">
  <authors>
    <author>tc={B2EB2952-2CE0-4B41-AFD8-44E288C26523}</author>
  </authors>
  <commentLis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Are these the projects that were deemed not to require a feasibility study, and this was confirmed through the DC process?</t>
        </r>
      </text>
    </comment>
  </commentList>
</comments>
</file>

<file path=xl/sharedStrings.xml><?xml version="1.0" encoding="utf-8"?>
<sst xmlns="http://schemas.openxmlformats.org/spreadsheetml/2006/main" count="403" uniqueCount="203">
  <si>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</si>
  <si>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</si>
  <si>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</si>
  <si>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</si>
  <si>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</si>
  <si>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</si>
  <si>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</si>
  <si>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</si>
  <si>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</si>
  <si>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</si>
  <si>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</si>
  <si>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</si>
  <si>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Percentage release against development budget - GoU</t>
  </si>
  <si>
    <t>Percentage release against development budget - External Financing</t>
  </si>
  <si>
    <t>GDP at Market Prices</t>
  </si>
  <si>
    <t>National Accounts</t>
  </si>
  <si>
    <t>Gross Fixed Capital Formation</t>
  </si>
  <si>
    <t>Public GFCF</t>
  </si>
  <si>
    <t xml:space="preserve">   Dwellings</t>
  </si>
  <si>
    <t xml:space="preserve">   Other Buildings</t>
  </si>
  <si>
    <t xml:space="preserve">   Other Structures</t>
  </si>
  <si>
    <t xml:space="preserve">   Transport Equipment</t>
  </si>
  <si>
    <t xml:space="preserve">   ICT Equipment</t>
  </si>
  <si>
    <t xml:space="preserve">   Other Machinery and Equipment</t>
  </si>
  <si>
    <t xml:space="preserve">   Biological Resources</t>
  </si>
  <si>
    <t xml:space="preserve">   Reasearch and Development</t>
  </si>
  <si>
    <t xml:space="preserve">   Mineral and Petroleum Exploration</t>
  </si>
  <si>
    <t>Private GFCF</t>
  </si>
  <si>
    <t>GDP EXPENDITURE (Billions of Shillings)</t>
  </si>
  <si>
    <t>Final Consumption Expenditure</t>
  </si>
  <si>
    <t xml:space="preserve">   General Government FCE</t>
  </si>
  <si>
    <t xml:space="preserve">   NPISH FCE</t>
  </si>
  <si>
    <t xml:space="preserve">   Household FCE</t>
  </si>
  <si>
    <t>Changes in Inventories</t>
  </si>
  <si>
    <t>Acquisitions less Disposals of Valuables</t>
  </si>
  <si>
    <t>Exports less Imports of Goods and Services</t>
  </si>
  <si>
    <t xml:space="preserve">   Exports</t>
  </si>
  <si>
    <t xml:space="preserve">       Goods</t>
  </si>
  <si>
    <t xml:space="preserve">       Services</t>
  </si>
  <si>
    <t xml:space="preserve">   Less Imports</t>
  </si>
  <si>
    <t>Statistical Discrepancy</t>
  </si>
  <si>
    <t>EXPENDITURE  Constant prices</t>
  </si>
  <si>
    <t>Development Release - GoU</t>
  </si>
  <si>
    <t>Development Release - External Financing</t>
  </si>
  <si>
    <t>Development Budget Allocated - GoU</t>
  </si>
  <si>
    <t>Development Budget Allocated - External Financing</t>
  </si>
  <si>
    <t>Percentage of projects that have exceeded their original budgets</t>
  </si>
  <si>
    <t>Percentage of projects that have exceeded their original timelines</t>
  </si>
  <si>
    <t>Number of projects exited from the PIP without completion due to fiscal constrains</t>
  </si>
  <si>
    <t>Average percentage cost overrun for completed projects compared to original budget</t>
  </si>
  <si>
    <t>Percentage share of completed exiting projects that have been completed on time</t>
  </si>
  <si>
    <t>Average delay between original project duration and total duration for completed projects</t>
  </si>
  <si>
    <t>Number of projects granted extensions during the fiscal year</t>
  </si>
  <si>
    <t>GDP in constant prices</t>
  </si>
  <si>
    <r>
      <rPr>
        <b/>
        <sz val="11"/>
        <color theme="1"/>
        <rFont val="Calibri"/>
        <family val="2"/>
        <scheme val="minor"/>
      </rPr>
      <t>Marginal Product of Capita</t>
    </r>
    <r>
      <rPr>
        <sz val="11"/>
        <color theme="1"/>
        <rFont val="Calibri"/>
        <family val="2"/>
        <scheme val="minor"/>
      </rPr>
      <t xml:space="preserve">l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How much additional GDP growth comes as a result of a 1% increase in investment? This is calculated as the marginal product of capital divided by the investment percentage share of GDP.
</t>
    </r>
  </si>
  <si>
    <t>Development Spend - GoU</t>
  </si>
  <si>
    <t>Development Spend - External Financing</t>
  </si>
  <si>
    <t>Spend Rate of Released Funds - GoU</t>
  </si>
  <si>
    <t>Spend Rate of Released Funds - External Financing</t>
  </si>
  <si>
    <t>Completion ratio (cost to complete PIP divided by total annual budget allocation)</t>
  </si>
  <si>
    <t>-</t>
  </si>
  <si>
    <t>Percentage of population with access to Treated Water Urban (reported every 3rd year)</t>
  </si>
  <si>
    <t>Percentage of population with access to Treated Water Rural (reported every 3rd year)</t>
  </si>
  <si>
    <t>Percentage of households with access to electricity (Lighting)</t>
  </si>
  <si>
    <t>Total paved national road network (kms)</t>
  </si>
  <si>
    <t>Proportion of paved national to total national roads</t>
  </si>
  <si>
    <t>Number of Public Functional Healthcare Facilities</t>
  </si>
  <si>
    <t>Number of Private Functional Healthcare Facilities</t>
  </si>
  <si>
    <t>Number of NGO Functional Healthcare Facilities</t>
  </si>
  <si>
    <t>Access to Water</t>
  </si>
  <si>
    <t>Access to Education</t>
  </si>
  <si>
    <t>Enrollment</t>
  </si>
  <si>
    <t>Pupil Classromm Ratio</t>
  </si>
  <si>
    <t>Number of Primary Schools</t>
  </si>
  <si>
    <t>Access to Healthcare</t>
  </si>
  <si>
    <t>Access to Electricity</t>
  </si>
  <si>
    <t>2019 /20</t>
  </si>
  <si>
    <t>2018 /19</t>
  </si>
  <si>
    <t>2017 /18</t>
  </si>
  <si>
    <t>2016 /17</t>
  </si>
  <si>
    <t>2015 /16</t>
  </si>
  <si>
    <t>2014 /15</t>
  </si>
  <si>
    <t>2013 /14</t>
  </si>
  <si>
    <t>2012 /13</t>
  </si>
  <si>
    <t>2011 /12</t>
  </si>
  <si>
    <t>2010 /11</t>
  </si>
  <si>
    <t>2009 /10</t>
  </si>
  <si>
    <t>2008 /09</t>
  </si>
  <si>
    <t>Proposed Measures:</t>
  </si>
  <si>
    <t>Measures of Efficiency</t>
  </si>
  <si>
    <t>Measures of productivity</t>
  </si>
  <si>
    <t>Measures of Effectiveness</t>
  </si>
  <si>
    <t>UBOS Statistics</t>
  </si>
  <si>
    <t>African Infrastructure Development Index</t>
  </si>
  <si>
    <t>Unit costs of Infrastructure:</t>
  </si>
  <si>
    <t>Average cost per km of road</t>
  </si>
  <si>
    <t>Completed projects existing the PIP:</t>
  </si>
  <si>
    <t>Number of completed projects exiting the PIP (does not include incomplete projects)</t>
  </si>
  <si>
    <t>Percentage share of completed projects exiting PIP that are within the original budget</t>
  </si>
  <si>
    <t>Projects under preparation:</t>
  </si>
  <si>
    <t>Number of rejected projects during the fiscal year</t>
  </si>
  <si>
    <t>Total number of projects that have completed a feasibility study during the fiscal year</t>
  </si>
  <si>
    <t>Average length of the DC process for projects that have completed a feasibility study during the fiscal year</t>
  </si>
  <si>
    <t>Development Budget</t>
  </si>
  <si>
    <t>Medium Term Commitments</t>
  </si>
  <si>
    <t>Proportion of arrears as a percentage of total annual project budget</t>
  </si>
  <si>
    <t xml:space="preserve">Proportion of MDAs reporting Multiyear Commitments </t>
  </si>
  <si>
    <t xml:space="preserve">Percentage of the value that have completed a feasibility study </t>
  </si>
  <si>
    <t>Number of Projects in PIP</t>
  </si>
  <si>
    <t>Total remaining cost of PIP/Total value of PIP</t>
  </si>
  <si>
    <t>Average percentage completion rate of projects in PIP</t>
  </si>
  <si>
    <t>PIP completion rate</t>
  </si>
  <si>
    <t>Completed Projects:</t>
  </si>
  <si>
    <t>Number of projects that have requested extensions</t>
  </si>
  <si>
    <t>Number of projects that have requested rescoping</t>
  </si>
  <si>
    <t>Number of projects granted rescoping</t>
  </si>
  <si>
    <t>What is the total value of completed assets?</t>
  </si>
  <si>
    <t>How many projects have submitted a completion report?</t>
  </si>
  <si>
    <t xml:space="preserve">What proportion of completed projects have already started operating? </t>
  </si>
  <si>
    <t>2. Project Selection (Projects entering the PIP)</t>
  </si>
  <si>
    <t>3. Project Budgeting:</t>
  </si>
  <si>
    <t>4. Project Implementation</t>
  </si>
  <si>
    <t>5. Project Adjustment</t>
  </si>
  <si>
    <t>6. Project Completion and Evaluation</t>
  </si>
  <si>
    <t>7. Project Operation</t>
  </si>
  <si>
    <t xml:space="preserve">Ratio of public assets purchased (net acquisition of assets) to development expenditure </t>
  </si>
  <si>
    <t>Overall Composite Index (composite of the 4 indexes below)</t>
  </si>
  <si>
    <t>Transport Composite Index (paved roads per capita and total road network)</t>
  </si>
  <si>
    <t>Electricity Composite Index (Net generation KwH per capita)</t>
  </si>
  <si>
    <t xml:space="preserve">ICT Composite Index (Phone subscriptions, number of internet users, broadband subscribers, international bandwith) </t>
  </si>
  <si>
    <t>Water Supply and Sanitation Composite Index (access to imporved water and access to improved sanitation)</t>
  </si>
  <si>
    <r>
      <rPr>
        <b/>
        <sz val="11"/>
        <color theme="1"/>
        <rFont val="Calibri"/>
        <family val="2"/>
        <scheme val="minor"/>
      </rPr>
      <t xml:space="preserve">Marginal Product of Capital 1 </t>
    </r>
    <r>
      <rPr>
        <sz val="11"/>
        <color theme="1"/>
        <rFont val="Calibri"/>
        <family val="2"/>
        <scheme val="minor"/>
      </rPr>
      <t xml:space="preserve">- How much additional GDP is generated from a 1UGX increase in investment? This is calculated as 1/ICOR. (Return on Investment)
</t>
    </r>
  </si>
  <si>
    <t>Consumption of Electricity (billion Kwh per capita)</t>
  </si>
  <si>
    <t>Percentage of counterpart funding requirement that is allocated</t>
  </si>
  <si>
    <t>External financing for projects as a proportion of total external financing for the budget</t>
  </si>
  <si>
    <t>Project Concept</t>
  </si>
  <si>
    <t>Pre-feasibility Study</t>
  </si>
  <si>
    <t>Feasibility Study</t>
  </si>
  <si>
    <t>EXPENDITURE  Current prices</t>
  </si>
  <si>
    <t>GDP Expendiure</t>
  </si>
  <si>
    <t>Total Public and Private Investment in Constant Prices</t>
  </si>
  <si>
    <t>Total Public and Private Investment share of GDP in constant prices</t>
  </si>
  <si>
    <t>Public investment share of GDP  in constant prices</t>
  </si>
  <si>
    <r>
      <t xml:space="preserve">Public Investment in </t>
    </r>
    <r>
      <rPr>
        <b/>
        <sz val="11"/>
        <color theme="1"/>
        <rFont val="Calibri"/>
        <family val="2"/>
        <scheme val="minor"/>
      </rPr>
      <t>Current Prices</t>
    </r>
  </si>
  <si>
    <t>Average cost of Secondary School Construction (UgIFT) (contracted prices)</t>
  </si>
  <si>
    <t>Average cost of upgrade of health clinic/hospital from HCII to HCIII (UgIFT) (contracted prices)</t>
  </si>
  <si>
    <t>N/A</t>
  </si>
  <si>
    <t>To be availed</t>
  </si>
  <si>
    <t xml:space="preserve">                     -  </t>
  </si>
  <si>
    <t xml:space="preserve"> N/A </t>
  </si>
  <si>
    <t xml:space="preserve"> To be confirmed </t>
  </si>
  <si>
    <t xml:space="preserve">To be confirmed </t>
  </si>
  <si>
    <t>Number of projects added which are not in NDP</t>
  </si>
  <si>
    <t>Number of projects appraised which are not in NDP</t>
  </si>
  <si>
    <t>Number of core NDP projects that have been submitted for appraisal</t>
  </si>
  <si>
    <t>Number of new projects that have initiated (new concepts submitted) the DC process during the fiscal year</t>
  </si>
  <si>
    <t>Total value of projects under preparation (in IBP but not finalised) (UGX bn)</t>
  </si>
  <si>
    <t>Total number of projects that have completed the DC process/appraisal during the fiscal year (includes feasibiliity studies)</t>
  </si>
  <si>
    <t>The value of new projects included in the PIP (UGX billion)</t>
  </si>
  <si>
    <t>Number  of new projects that have completed a feasibility study</t>
  </si>
  <si>
    <t>Percentage of new projects that have completed a feasibility study</t>
  </si>
  <si>
    <t xml:space="preserve">Number of new projects that have completed the DC process/appraisal </t>
  </si>
  <si>
    <t xml:space="preserve">Percentage of new projects that have completed the DC process/appraisal </t>
  </si>
  <si>
    <t xml:space="preserve">Number of new projects that have not completed the DC process/appraisal </t>
  </si>
  <si>
    <t xml:space="preserve">Percentage of new projects that have not completed the DC process/appraisal </t>
  </si>
  <si>
    <t xml:space="preserve">Aggregate project commitments for MTEF period divided by aggregate MTEF allocation </t>
  </si>
  <si>
    <t>Allocated development budget as a percentage of required commitments in a fiscal year</t>
  </si>
  <si>
    <t>Share of projects in PIP receiving budget allocation less than 50% of requirement</t>
  </si>
  <si>
    <t>Value of counterpart funding requirement per financial year</t>
  </si>
  <si>
    <t>Percentage share of exited projects that are within the original budget</t>
  </si>
  <si>
    <t>Average percentage cost overrun for exited projects compared to original budget</t>
  </si>
  <si>
    <t>Percentage share of exited projects that are within the original timeline</t>
  </si>
  <si>
    <t>Number of projects have undergone a more detailed 
ex-post evaluation?</t>
  </si>
  <si>
    <t>Number of the projects that require operation and maintenance budgets?</t>
  </si>
  <si>
    <t>Value of required operation and maintenance budgets?</t>
  </si>
  <si>
    <t>Number of core NDP projects in PIP</t>
  </si>
  <si>
    <t>Number of projects that are deferred at different stages</t>
  </si>
  <si>
    <t>Number of projects that are rejected at different stages</t>
  </si>
  <si>
    <t>Number of projects that are approved at different stages</t>
  </si>
  <si>
    <t>Profile</t>
  </si>
  <si>
    <t>(The numbers exclude projects that were not discussed and those that were withdrawn)</t>
  </si>
  <si>
    <t>Total number of projects under preparation (in IBP but not granted project codes) (by March in fiscal year)</t>
  </si>
  <si>
    <t>Number of new project that require a feasibility study</t>
  </si>
  <si>
    <t>1. Project Appraisal - year of business transacted</t>
  </si>
  <si>
    <t>Number of new projects added to the PIP from last year</t>
  </si>
  <si>
    <t>Number of projects exiting the PIP, at the end of the fiscal year</t>
  </si>
  <si>
    <t>Average delay between original project duration and total duration for exited projects (in years)</t>
  </si>
  <si>
    <t>Number of projects exiting the PIP</t>
  </si>
  <si>
    <t>GDP Growth</t>
  </si>
  <si>
    <t>Public Consumption</t>
  </si>
  <si>
    <t>Private Consumption</t>
  </si>
  <si>
    <t>Public Investment</t>
  </si>
  <si>
    <t>Private Investment</t>
  </si>
  <si>
    <t>Net exports</t>
  </si>
  <si>
    <t>Other components of GDP</t>
  </si>
  <si>
    <t>GFCF</t>
  </si>
  <si>
    <t>ICOR 3-year average</t>
  </si>
  <si>
    <r>
      <rPr>
        <b/>
        <sz val="11"/>
        <color theme="1"/>
        <rFont val="Calibri"/>
        <family val="2"/>
        <scheme val="minor"/>
      </rPr>
      <t>Incremental Capital Output Ratio (ICOR)</t>
    </r>
    <r>
      <rPr>
        <sz val="11"/>
        <color theme="1"/>
        <rFont val="Calibri"/>
        <family val="2"/>
        <scheme val="minor"/>
      </rPr>
      <t xml:space="preserve">
</t>
    </r>
  </si>
  <si>
    <t xml:space="preserve"> How much investment in UGX is required for a 1 UGX increase in GDP? This is calculated as the investment in one year (for instance 2019/20) divided by the GDP increase in the next year (for instance 2020/21).
</t>
  </si>
  <si>
    <t>Access to Roads</t>
  </si>
  <si>
    <t>Development Budget Share of Total Budget</t>
  </si>
  <si>
    <t>Total Budget</t>
  </si>
  <si>
    <t>Development Budget Share of GDP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</si>
</sst>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66FF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2">
    <xf numFmtId="0" fontId="0" fillId="0" borderId="0" xfId="0"/>
    <xf numFmtId="3" fontId="6" fillId="0" borderId="0" xfId="0" applyNumberFormat="1" applyFont="1"/>
    <xf numFmtId="3" fontId="7" fillId="0" borderId="0" xfId="0" applyNumberFormat="1" applyFont="1"/>
    <xf numFmtId="167" fontId="6" fillId="0" borderId="0" xfId="0" applyNumberFormat="1" applyFont="1"/>
    <xf numFmtId="14" fontId="6" fillId="0" borderId="0" xfId="0" applyNumberFormat="1" applyFont="1"/>
    <xf numFmtId="3" fontId="8" fillId="0" borderId="0" xfId="0" applyNumberFormat="1" applyFont="1"/>
    <xf numFmtId="0" fontId="7" fillId="0" borderId="0" xfId="0" applyFont="1"/>
    <xf numFmtId="166" fontId="6" fillId="0" borderId="0" xfId="1" applyNumberFormat="1" applyFont="1" applyFill="1" applyBorder="1"/>
    <xf numFmtId="166" fontId="7" fillId="0" borderId="0" xfId="1" applyNumberFormat="1" applyFont="1" applyFill="1" applyBorder="1"/>
    <xf numFmtId="166" fontId="6" fillId="0" borderId="0" xfId="1" applyNumberFormat="1" applyFont="1" applyFill="1" applyBorder="1" applyProtection="1"/>
    <xf numFmtId="3" fontId="9" fillId="0" borderId="0" xfId="0" applyNumberFormat="1" applyFont="1"/>
    <xf numFmtId="167" fontId="7" fillId="0" borderId="0" xfId="0" applyNumberFormat="1" applyFont="1"/>
    <xf numFmtId="0" fontId="0" fillId="0" borderId="0" xfId="0" applyFill="1"/>
    <xf numFmtId="0" fontId="5" fillId="2" borderId="0" xfId="0" applyFont="1" applyFill="1"/>
    <xf numFmtId="0" fontId="0" fillId="2" borderId="0" xfId="0" applyFill="1"/>
    <xf numFmtId="165" fontId="0" fillId="2" borderId="0" xfId="2" applyNumberFormat="1" applyFont="1" applyFill="1"/>
    <xf numFmtId="166" fontId="0" fillId="2" borderId="0" xfId="1" applyNumberFormat="1" applyFont="1" applyFill="1"/>
    <xf numFmtId="0" fontId="12" fillId="2" borderId="0" xfId="0" applyFont="1" applyFill="1" applyAlignment="1">
      <alignment horizontal="left" vertical="top"/>
    </xf>
    <xf numFmtId="0" fontId="10" fillId="3" borderId="0" xfId="0" applyFont="1" applyFill="1"/>
    <xf numFmtId="0" fontId="5" fillId="3" borderId="0" xfId="0" applyFont="1" applyFill="1"/>
    <xf numFmtId="0" fontId="0" fillId="3" borderId="0" xfId="0" applyFill="1"/>
    <xf numFmtId="166" fontId="2" fillId="3" borderId="0" xfId="1" applyNumberFormat="1" applyFont="1" applyFill="1"/>
    <xf numFmtId="165" fontId="0" fillId="3" borderId="0" xfId="2" applyNumberFormat="1" applyFont="1" applyFill="1"/>
    <xf numFmtId="0" fontId="0" fillId="3" borderId="0" xfId="0" applyFill="1" applyAlignment="1">
      <alignment vertical="top" wrapText="1"/>
    </xf>
    <xf numFmtId="164" fontId="0" fillId="3" borderId="0" xfId="1" applyFont="1" applyFill="1"/>
    <xf numFmtId="0" fontId="0" fillId="3" borderId="0" xfId="0" applyFill="1" applyAlignment="1">
      <alignment wrapText="1"/>
    </xf>
    <xf numFmtId="0" fontId="11" fillId="3" borderId="0" xfId="0" applyFont="1" applyFill="1"/>
    <xf numFmtId="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9" fontId="0" fillId="2" borderId="0" xfId="0" applyNumberFormat="1" applyFill="1"/>
    <xf numFmtId="9" fontId="0" fillId="2" borderId="0" xfId="0" applyNumberFormat="1" applyFill="1" applyBorder="1"/>
    <xf numFmtId="0" fontId="0" fillId="2" borderId="0" xfId="0" applyFont="1" applyFill="1" applyAlignment="1">
      <alignment wrapText="1"/>
    </xf>
    <xf numFmtId="0" fontId="0" fillId="4" borderId="0" xfId="0" applyFill="1"/>
    <xf numFmtId="165" fontId="0" fillId="4" borderId="0" xfId="2" applyNumberFormat="1" applyFont="1" applyFill="1"/>
    <xf numFmtId="0" fontId="0" fillId="4" borderId="0" xfId="0" applyFill="1" applyAlignment="1">
      <alignment wrapText="1"/>
    </xf>
    <xf numFmtId="164" fontId="0" fillId="4" borderId="0" xfId="1" applyFont="1" applyFill="1"/>
    <xf numFmtId="0" fontId="11" fillId="2" borderId="0" xfId="0" applyFont="1" applyFill="1"/>
    <xf numFmtId="0" fontId="11" fillId="5" borderId="0" xfId="0" applyFont="1" applyFill="1"/>
    <xf numFmtId="0" fontId="1" fillId="5" borderId="0" xfId="0" applyFont="1" applyFill="1"/>
    <xf numFmtId="165" fontId="0" fillId="5" borderId="0" xfId="2" applyNumberFormat="1" applyFont="1" applyFill="1"/>
    <xf numFmtId="0" fontId="5" fillId="5" borderId="0" xfId="0" applyFont="1" applyFill="1"/>
    <xf numFmtId="0" fontId="0" fillId="5" borderId="0" xfId="0" applyFill="1" applyAlignment="1">
      <alignment wrapText="1"/>
    </xf>
    <xf numFmtId="164" fontId="0" fillId="5" borderId="0" xfId="1" applyFont="1" applyFill="1"/>
    <xf numFmtId="9" fontId="0" fillId="5" borderId="0" xfId="1" applyNumberFormat="1" applyFont="1" applyFill="1"/>
    <xf numFmtId="10" fontId="0" fillId="5" borderId="0" xfId="1" applyNumberFormat="1" applyFont="1" applyFill="1"/>
    <xf numFmtId="0" fontId="0" fillId="5" borderId="0" xfId="0" applyFill="1"/>
    <xf numFmtId="166" fontId="0" fillId="5" borderId="0" xfId="1" applyNumberFormat="1" applyFont="1" applyFill="1"/>
    <xf numFmtId="166" fontId="0" fillId="5" borderId="0" xfId="0" applyNumberFormat="1" applyFill="1"/>
    <xf numFmtId="9" fontId="0" fillId="5" borderId="0" xfId="2" applyFont="1" applyFill="1"/>
    <xf numFmtId="0" fontId="11" fillId="6" borderId="0" xfId="0" applyFont="1" applyFill="1"/>
    <xf numFmtId="0" fontId="1" fillId="6" borderId="0" xfId="0" applyFont="1" applyFill="1"/>
    <xf numFmtId="165" fontId="0" fillId="6" borderId="0" xfId="2" applyNumberFormat="1" applyFont="1" applyFill="1"/>
    <xf numFmtId="0" fontId="5" fillId="6" borderId="0" xfId="0" applyFont="1" applyFill="1"/>
    <xf numFmtId="0" fontId="0" fillId="6" borderId="0" xfId="0" applyFill="1" applyAlignment="1">
      <alignment wrapText="1"/>
    </xf>
    <xf numFmtId="164" fontId="0" fillId="6" borderId="0" xfId="1" applyFont="1" applyFill="1"/>
    <xf numFmtId="9" fontId="0" fillId="6" borderId="0" xfId="1" applyNumberFormat="1" applyFont="1" applyFill="1"/>
    <xf numFmtId="10" fontId="0" fillId="6" borderId="0" xfId="1" applyNumberFormat="1" applyFont="1" applyFill="1"/>
    <xf numFmtId="0" fontId="0" fillId="6" borderId="0" xfId="0" applyFill="1"/>
    <xf numFmtId="166" fontId="0" fillId="6" borderId="0" xfId="1" applyNumberFormat="1" applyFont="1" applyFill="1"/>
    <xf numFmtId="166" fontId="0" fillId="6" borderId="0" xfId="0" applyNumberFormat="1" applyFill="1"/>
    <xf numFmtId="9" fontId="0" fillId="6" borderId="0" xfId="2" applyFont="1" applyFill="1"/>
    <xf numFmtId="0" fontId="10" fillId="2" borderId="0" xfId="0" applyFont="1" applyFill="1"/>
    <xf numFmtId="0" fontId="0" fillId="6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5" fillId="2" borderId="0" xfId="0" applyFont="1" applyFill="1"/>
    <xf numFmtId="0" fontId="14" fillId="2" borderId="0" xfId="0" applyFont="1" applyFill="1" applyAlignment="1">
      <alignment vertical="center"/>
    </xf>
    <xf numFmtId="9" fontId="0" fillId="4" borderId="0" xfId="0" applyNumberFormat="1" applyFill="1"/>
    <xf numFmtId="4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13" fillId="2" borderId="0" xfId="0" applyFont="1" applyFill="1"/>
    <xf numFmtId="0" fontId="13" fillId="4" borderId="0" xfId="0" applyFont="1" applyFill="1"/>
    <xf numFmtId="0" fontId="0" fillId="4" borderId="0" xfId="0" applyFont="1" applyFill="1" applyAlignment="1">
      <alignment wrapText="1"/>
    </xf>
    <xf numFmtId="0" fontId="5" fillId="4" borderId="0" xfId="0" applyFont="1" applyFill="1"/>
    <xf numFmtId="166" fontId="0" fillId="4" borderId="0" xfId="1" applyNumberFormat="1" applyFont="1" applyFill="1"/>
    <xf numFmtId="0" fontId="5" fillId="0" borderId="0" xfId="0" applyFont="1" applyFill="1"/>
    <xf numFmtId="166" fontId="0" fillId="0" borderId="0" xfId="1" applyNumberFormat="1" applyFont="1" applyFill="1"/>
    <xf numFmtId="0" fontId="1" fillId="0" borderId="0" xfId="0" applyFont="1" applyFill="1"/>
    <xf numFmtId="0" fontId="0" fillId="5" borderId="0" xfId="0" applyFont="1" applyFill="1"/>
    <xf numFmtId="0" fontId="1" fillId="2" borderId="0" xfId="0" applyFont="1" applyFill="1"/>
    <xf numFmtId="3" fontId="7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3" fontId="19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165" fontId="7" fillId="0" borderId="0" xfId="2" applyNumberFormat="1" applyFont="1" applyFill="1" applyBorder="1" applyProtection="1"/>
    <xf numFmtId="166" fontId="7" fillId="0" borderId="0" xfId="1" applyNumberFormat="1" applyFont="1" applyFill="1" applyBorder="1" applyProtection="1"/>
    <xf numFmtId="166" fontId="0" fillId="3" borderId="0" xfId="1" applyNumberFormat="1" applyFont="1" applyFill="1"/>
    <xf numFmtId="0" fontId="0" fillId="2" borderId="0" xfId="0" applyFill="1" applyAlignment="1">
      <alignment horizontal="right"/>
    </xf>
    <xf numFmtId="9" fontId="0" fillId="2" borderId="0" xfId="0" applyNumberFormat="1" applyFill="1" applyAlignment="1">
      <alignment horizontal="right"/>
    </xf>
    <xf numFmtId="9" fontId="0" fillId="2" borderId="0" xfId="2" applyNumberFormat="1" applyFont="1" applyFill="1"/>
    <xf numFmtId="165" fontId="0" fillId="2" borderId="0" xfId="2" applyNumberFormat="1" applyFont="1" applyFill="1"/>
    <xf numFmtId="9" fontId="0" fillId="2" borderId="0" xfId="0" applyNumberFormat="1" applyFill="1"/>
    <xf numFmtId="166" fontId="0" fillId="2" borderId="0" xfId="1" applyNumberFormat="1" applyFont="1" applyFill="1" applyAlignment="1">
      <alignment horizontal="right"/>
    </xf>
    <xf numFmtId="165" fontId="0" fillId="2" borderId="0" xfId="2" applyNumberFormat="1" applyFont="1" applyFill="1"/>
    <xf numFmtId="3" fontId="4" fillId="2" borderId="0" xfId="0" applyNumberFormat="1" applyFont="1" applyFill="1" applyBorder="1" applyAlignment="1">
      <alignment horizontal="right" vertical="center"/>
    </xf>
    <xf numFmtId="9" fontId="0" fillId="6" borderId="0" xfId="2" applyFont="1" applyFill="1"/>
    <xf numFmtId="1" fontId="0" fillId="2" borderId="0" xfId="2" applyNumberFormat="1" applyFont="1" applyFill="1"/>
    <xf numFmtId="166" fontId="0" fillId="2" borderId="0" xfId="1" applyNumberFormat="1" applyFont="1" applyFill="1" applyBorder="1"/>
    <xf numFmtId="0" fontId="20" fillId="2" borderId="0" xfId="0" applyFont="1" applyFill="1" applyAlignment="1">
      <alignment wrapText="1"/>
    </xf>
    <xf numFmtId="0" fontId="20" fillId="2" borderId="0" xfId="0" applyFont="1" applyFill="1"/>
    <xf numFmtId="0" fontId="20" fillId="2" borderId="0" xfId="0" applyFont="1" applyFill="1" applyAlignment="1">
      <alignment horizontal="left" indent="1"/>
    </xf>
    <xf numFmtId="165" fontId="21" fillId="2" borderId="0" xfId="2" applyNumberFormat="1" applyFont="1" applyFill="1"/>
    <xf numFmtId="1" fontId="21" fillId="2" borderId="0" xfId="2" applyNumberFormat="1" applyFont="1" applyFill="1"/>
    <xf numFmtId="0" fontId="21" fillId="0" borderId="0" xfId="0" applyFont="1"/>
    <xf numFmtId="164" fontId="0" fillId="2" borderId="0" xfId="1" applyFont="1" applyFill="1"/>
    <xf numFmtId="0" fontId="22" fillId="2" borderId="0" xfId="0" applyFont="1" applyFill="1" applyAlignment="1">
      <alignment horizontal="left" vertical="center"/>
    </xf>
    <xf numFmtId="0" fontId="22" fillId="2" borderId="0" xfId="0" applyFont="1" applyFill="1"/>
    <xf numFmtId="0" fontId="22" fillId="2" borderId="0" xfId="0" applyFont="1" applyFill="1" applyAlignment="1">
      <alignment horizontal="left" indent="1"/>
    </xf>
    <xf numFmtId="3" fontId="23" fillId="2" borderId="0" xfId="0" applyNumberFormat="1" applyFont="1" applyFill="1" applyBorder="1" applyAlignment="1">
      <alignment horizontal="right" vertical="center"/>
    </xf>
    <xf numFmtId="1" fontId="24" fillId="2" borderId="0" xfId="2" applyNumberFormat="1" applyFont="1" applyFill="1"/>
    <xf numFmtId="0" fontId="25" fillId="2" borderId="0" xfId="0" applyFont="1" applyFill="1"/>
    <xf numFmtId="9" fontId="7" fillId="0" borderId="0" xfId="2" applyFont="1"/>
    <xf numFmtId="165" fontId="0" fillId="0" borderId="0" xfId="2" applyNumberFormat="1" applyFont="1"/>
    <xf numFmtId="9" fontId="7" fillId="0" borderId="0" xfId="2" applyFont="1" applyFill="1" applyBorder="1"/>
    <xf numFmtId="165" fontId="7" fillId="0" borderId="0" xfId="2" applyNumberFormat="1" applyFont="1"/>
    <xf numFmtId="165" fontId="0" fillId="0" borderId="0" xfId="0" applyNumberFormat="1"/>
    <xf numFmtId="0" fontId="0" fillId="3" borderId="0" xfId="0" applyFill="1" applyAlignment="1">
      <alignment horizontal="left" vertical="top" wrapText="1"/>
    </xf>
    <xf numFmtId="0" fontId="10" fillId="5" borderId="0" xfId="0" applyFont="1" applyFill="1"/>
    <xf numFmtId="0" fontId="0" fillId="2" borderId="0" xfId="0" applyFont="1" applyFill="1" applyAlignment="1">
      <alignment horizontal="left" vertical="top" wrapText="1"/>
    </xf>
    <xf numFmtId="0" fontId="0" fillId="2" borderId="0" xfId="0" applyFill="1" applyBorder="1"/>
    <xf numFmtId="168" fontId="16" fillId="2" borderId="0" xfId="0" applyNumberFormat="1" applyFont="1" applyFill="1" applyBorder="1" applyAlignment="1">
      <alignment vertical="center"/>
    </xf>
    <xf numFmtId="9" fontId="16" fillId="2" borderId="0" xfId="2" applyFont="1" applyFill="1" applyBorder="1" applyAlignment="1">
      <alignment vertical="center"/>
    </xf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Contribution</a:t>
            </a:r>
            <a:r>
              <a:rPr lang="en-GB" baseline="0"/>
              <a:t> to GDP growth from expenditure categories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'National Accounts GDP Constant'!$A$56</c:f>
              <c:strCache>
                <c:ptCount val="1"/>
                <c:pt idx="0">
                  <c:v>Public Consumption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Constant'!$D$56:$N$56</c:f>
              <c:numCache>
                <c:formatCode>0.0%</c:formatCode>
                <c:ptCount val="11"/>
                <c:pt idx="0">
                  <c:v>1.2831095612417097E-2</c:v>
                </c:pt>
                <c:pt idx="1">
                  <c:v>3.8471120441837654E-2</c:v>
                </c:pt>
                <c:pt idx="2">
                  <c:v>-2.8861944020527667E-2</c:v>
                </c:pt>
                <c:pt idx="3">
                  <c:v>1.0813003147288284E-4</c:v>
                </c:pt>
                <c:pt idx="4">
                  <c:v>5.4482183428918663E-3</c:v>
                </c:pt>
                <c:pt idx="5">
                  <c:v>1.1465337139746205E-2</c:v>
                </c:pt>
                <c:pt idx="6">
                  <c:v>-4.1109969658743497E-3</c:v>
                </c:pt>
                <c:pt idx="7">
                  <c:v>9.4852081080838476E-3</c:v>
                </c:pt>
                <c:pt idx="8">
                  <c:v>1.2207255783114299E-2</c:v>
                </c:pt>
                <c:pt idx="9">
                  <c:v>6.129017799338536E-3</c:v>
                </c:pt>
                <c:pt idx="10">
                  <c:v>7.9709833692340204E-4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E-41F0-BE7A-C66272E1F62C}"/>
            </c:ext>
          </c:extLst>
        </c:ser>
        <c:ser>
          <c:idx val="1"/>
          <c:order val="1"/>
          <c:tx>
            <c:strRef>
              <c:f>'National Accounts GDP Constant'!$A$57</c:f>
              <c:strCache>
                <c:ptCount val="1"/>
                <c:pt idx="0">
                  <c:v>Private Consumption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Constant'!$D$57:$N$57</c:f>
              <c:numCache>
                <c:formatCode>0.0%</c:formatCode>
                <c:ptCount val="11"/>
                <c:pt idx="0">
                  <c:v>3.1092178982074292E-2</c:v>
                </c:pt>
                <c:pt idx="1">
                  <c:v>4.5263244188117904E-2</c:v>
                </c:pt>
                <c:pt idx="2">
                  <c:v>5.8963559032837363E-2</c:v>
                </c:pt>
                <c:pt idx="3">
                  <c:v>9.2995509688113451E-4</c:v>
                </c:pt>
                <c:pt idx="4">
                  <c:v>1.8544508403385448E-2</c:v>
                </c:pt>
                <c:pt idx="5">
                  <c:v>7.871743130677851E-2</c:v>
                </c:pt>
                <c:pt idx="6">
                  <c:v>1.0099428818696569E-2</c:v>
                </c:pt>
                <c:pt idx="7">
                  <c:v>1.605269490014328E-3</c:v>
                </c:pt>
                <c:pt idx="8">
                  <c:v>6.2813793394438336E-2</c:v>
                </c:pt>
                <c:pt idx="9">
                  <c:v>4.8230898315464767E-2</c:v>
                </c:pt>
                <c:pt idx="10">
                  <c:v>2.2027786281698828E-2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E-41F0-BE7A-C66272E1F62C}"/>
            </c:ext>
          </c:extLst>
        </c:ser>
        <c:ser>
          <c:idx val="2"/>
          <c:order val="2"/>
          <c:tx>
            <c:strRef>
              <c:f>'National Accounts GDP Constant'!$A$58</c:f>
              <c:strCache>
                <c:ptCount val="1"/>
                <c:pt idx="0">
                  <c:v>Public Investment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Constant'!$D$58:$N$58</c:f>
              <c:numCache>
                <c:formatCode>0.0%</c:formatCode>
                <c:ptCount val="11"/>
                <c:pt idx="0">
                  <c:v>5.2504601893473037E-3</c:v>
                </c:pt>
                <c:pt idx="1">
                  <c:v>4.3558448202739349E-3</c:v>
                </c:pt>
                <c:pt idx="2">
                  <c:v>1.5068705435630806E-3</c:v>
                </c:pt>
                <c:pt idx="3">
                  <c:v>3.8147145635503621E-3</c:v>
                </c:pt>
                <c:pt idx="4">
                  <c:v>1.599913674716121E-3</c:v>
                </c:pt>
                <c:pt idx="5">
                  <c:v>7.9509181056464898E-4</c:v>
                </c:pt>
                <c:pt idx="6">
                  <c:v>-1.1778001513927943E-2</c:v>
                </c:pt>
                <c:pt idx="7">
                  <c:v>1.6622478196661905E-2</c:v>
                </c:pt>
                <c:pt idx="8">
                  <c:v>1.6092873822223935E-2</c:v>
                </c:pt>
                <c:pt idx="9">
                  <c:v>4.4796843423688532E-3</c:v>
                </c:pt>
                <c:pt idx="10">
                  <c:v>-1.2023916302525485E-2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E-41F0-BE7A-C66272E1F62C}"/>
            </c:ext>
          </c:extLst>
        </c:ser>
        <c:ser>
          <c:idx val="3"/>
          <c:order val="3"/>
          <c:tx>
            <c:strRef>
              <c:f>'National Accounts GDP Constant'!$A$59</c:f>
              <c:strCache>
                <c:ptCount val="1"/>
                <c:pt idx="0">
                  <c:v>Private Investment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Constant'!$D$59:$N$59</c:f>
              <c:numCache>
                <c:formatCode>0.0%</c:formatCode>
                <c:ptCount val="11"/>
                <c:pt idx="0">
                  <c:v>1.5277949411945038E-2</c:v>
                </c:pt>
                <c:pt idx="1">
                  <c:v>2.611847377750454E-2</c:v>
                </c:pt>
                <c:pt idx="2">
                  <c:v>5.4597529350318202E-3</c:v>
                </c:pt>
                <c:pt idx="3">
                  <c:v>1.9568988701038469E-2</c:v>
                </c:pt>
                <c:pt idx="4">
                  <c:v>4.1152049003459947E-3</c:v>
                </c:pt>
                <c:pt idx="5">
                  <c:v>-2.1138010049491381E-3</c:v>
                </c:pt>
                <c:pt idx="6">
                  <c:v>3.1161717417957622E-2</c:v>
                </c:pt>
                <c:pt idx="7">
                  <c:v>-6.4162348403714728E-3</c:v>
                </c:pt>
                <c:pt idx="8">
                  <c:v>-3.8282142506856041E-4</c:v>
                </c:pt>
                <c:pt idx="9">
                  <c:v>2.1003037324985454E-2</c:v>
                </c:pt>
                <c:pt idx="10">
                  <c:v>1.706788904267946E-2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0E-41F0-BE7A-C66272E1F62C}"/>
            </c:ext>
          </c:extLst>
        </c:ser>
        <c:ser>
          <c:idx val="4"/>
          <c:order val="4"/>
          <c:tx>
            <c:strRef>
              <c:f>'National Accounts GDP Constant'!$A$60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Constant'!$D$60:$N$60</c:f>
              <c:numCache>
                <c:formatCode>0.0%</c:formatCode>
                <c:ptCount val="11"/>
                <c:pt idx="0">
                  <c:v>-9.7474391478782618E-3</c:v>
                </c:pt>
                <c:pt idx="1">
                  <c:v>-2.8031087526651597E-2</c:v>
                </c:pt>
                <c:pt idx="2">
                  <c:v>4.4771749569546106E-3</c:v>
                </c:pt>
                <c:pt idx="3">
                  <c:v>8.3212240224282367E-3</c:v>
                </c:pt>
                <c:pt idx="4">
                  <c:v>1.6472252312598846E-2</c:v>
                </c:pt>
                <c:pt idx="5">
                  <c:v>-3.5748191840202566E-2</c:v>
                </c:pt>
                <c:pt idx="6">
                  <c:v>2.5915765076904154E-2</c:v>
                </c:pt>
                <c:pt idx="7">
                  <c:v>3.8922780454698082E-2</c:v>
                </c:pt>
                <c:pt idx="8">
                  <c:v>-1.5196181700634804E-3</c:v>
                </c:pt>
                <c:pt idx="9">
                  <c:v>-3.201286205853647E-2</c:v>
                </c:pt>
                <c:pt idx="10">
                  <c:v>5.2413333520982446E-3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0E-41F0-BE7A-C66272E1F62C}"/>
            </c:ext>
          </c:extLst>
        </c:ser>
        <c:ser>
          <c:idx val="5"/>
          <c:order val="5"/>
          <c:tx>
            <c:strRef>
              <c:f>'National Accounts GDP Constant'!$A$61</c:f>
              <c:strCache>
                <c:ptCount val="1"/>
                <c:pt idx="0">
                  <c:v>Other components of GDP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Accounts GDP Constant'!$D$54:$N$54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'National Accounts GDP Constant'!$D$61:$N$61</c:f>
              <c:numCache>
                <c:formatCode>0.0%</c:formatCode>
                <c:ptCount val="11"/>
                <c:pt idx="0">
                  <c:v>1.6718713319571615E-3</c:v>
                </c:pt>
                <c:pt idx="1">
                  <c:v>7.7389592277538888E-3</c:v>
                </c:pt>
                <c:pt idx="2">
                  <c:v>-3.1708573884048213E-3</c:v>
                </c:pt>
                <c:pt idx="3">
                  <c:v>3.1260458478581943E-3</c:v>
                </c:pt>
                <c:pt idx="4">
                  <c:v>4.8829756089699833E-3</c:v>
                </c:pt>
                <c:pt idx="5">
                  <c:v>-1.23726878646261E-3</c:v>
                </c:pt>
                <c:pt idx="6">
                  <c:v>-3.4779099192932539E-3</c:v>
                </c:pt>
                <c:pt idx="7">
                  <c:v>-2.215295482538579E-2</c:v>
                </c:pt>
                <c:pt idx="8">
                  <c:v>-2.7654533728031463E-2</c:v>
                </c:pt>
                <c:pt idx="9">
                  <c:v>1.9859468748826145E-2</c:v>
                </c:pt>
                <c:pt idx="10">
                  <c:v>-2.2039172187058864E-3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0E-41F0-BE7A-C66272E1F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279200"/>
        <c:axId val="333281824"/>
      </c:barChart>
      <c:catAx>
        <c:axId val="33327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81824"/>
        <c:crosses val="autoZero"/>
        <c:auto val="1"/>
        <c:lblAlgn val="ctr"/>
        <c:lblOffset val="100"/>
        <c:noMultiLvlLbl val="0"/>
      </c:catAx>
      <c:valAx>
        <c:axId val="33328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7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29633</xdr:colOff>
      <xdr:row>72</xdr:row>
      <xdr:rowOff>122766</xdr:rowOff>
    </xdr:from>
    <xdr:to>
      <xdr:col>14</xdr:col>
      <xdr:colOff>42333</xdr:colOff>
      <xdr:row>91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C067FE-6345-4EC1-BD62-5D7409C39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ljan Sladoje" id="{11F4E0CC-EA04-46D7-8904-D281271EEF68}" userId="S::m-sladoje@dfid.gov.uk::4a003ed5-9680-407a-9102-cd9f464975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21-03-29T12:25:44.34" personId="{11F4E0CC-EA04-46D7-8904-D281271EEF68}" id="{B2EB2952-2CE0-4B41-AFD8-44E288C26523}">
    <text>Are these the projects that were deemed not to require a feasibility study, and this was confirmed through the DC process?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zoomScale="69" zoomScaleNormal="100" workbookViewId="0">
      <selection activeCell="Q10" sqref="Q10"/>
    </sheetView>
  </sheetViews>
  <sheetFormatPr defaultRowHeight="15" x14ac:dyDescent="0.25"/>
  <cols>
    <col min="1" max="1" width="39.7109375" bestFit="1" customWidth="1"/>
    <col min="2" max="2" width="91.28515625" customWidth="1"/>
    <col min="3" max="4" width="12.5703125" customWidth="1"/>
    <col min="5" max="5" width="12.5703125" style="12" customWidth="1"/>
    <col min="6" max="6" width="12.5703125" customWidth="1"/>
    <col min="7" max="8" width="13.42578125" bestFit="1" customWidth="1"/>
    <col min="9" max="9" width="12.5703125" customWidth="1"/>
    <col min="10" max="11" width="13.42578125" bestFit="1" customWidth="1"/>
    <col min="12" max="13" width="12.5703125" customWidth="1"/>
    <col min="14" max="14" width="17" bestFit="1" customWidth="1"/>
  </cols>
  <sheetData>
    <row r="1" spans="1:14" ht="31.5" x14ac:dyDescent="0.25">
      <c r="A1" s="17" t="s">
        <v>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1.5" x14ac:dyDescent="0.25">
      <c r="A2" s="1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1" x14ac:dyDescent="0.35">
      <c r="A3" s="26" t="s">
        <v>90</v>
      </c>
      <c r="B3" s="19" t="s">
        <v>15</v>
      </c>
      <c r="C3" s="18" t="s">
        <v>87</v>
      </c>
      <c r="D3" s="18" t="s">
        <v>86</v>
      </c>
      <c r="E3" s="18" t="s">
        <v>85</v>
      </c>
      <c r="F3" s="18" t="s">
        <v>84</v>
      </c>
      <c r="G3" s="18" t="s">
        <v>83</v>
      </c>
      <c r="H3" s="18" t="s">
        <v>82</v>
      </c>
      <c r="I3" s="18" t="s">
        <v>81</v>
      </c>
      <c r="J3" s="18" t="s">
        <v>80</v>
      </c>
      <c r="K3" s="18" t="s">
        <v>79</v>
      </c>
      <c r="L3" s="18" t="s">
        <v>78</v>
      </c>
      <c r="M3" s="18" t="s">
        <v>77</v>
      </c>
      <c r="N3" s="18" t="s">
        <v>76</v>
      </c>
    </row>
    <row r="4" spans="1:14" x14ac:dyDescent="0.25">
      <c r="A4" s="20"/>
      <c r="B4" s="20" t="s">
        <v>53</v>
      </c>
      <c r="C4" s="21">
        <f>'National Accounts GDP Constant'!C27</f>
        <v>72600.254772547603</v>
      </c>
      <c r="D4" s="21">
        <f>'National Accounts GDP Constant'!D27</f>
        <v>76693.175184812426</v>
      </c>
      <c r="E4" s="21">
        <f>'National Accounts GDP Constant'!E27</f>
        <v>83895.933984723728</v>
      </c>
      <c r="F4" s="21">
        <f>'National Accounts GDP Constant'!F27</f>
        <v>87115.403206580799</v>
      </c>
      <c r="G4" s="21">
        <f>'National Accounts GDP Constant'!G27</f>
        <v>90240.150679822356</v>
      </c>
      <c r="H4" s="21">
        <f>'National Accounts GDP Constant'!H27</f>
        <v>94848.090103437207</v>
      </c>
      <c r="I4" s="21">
        <f>'National Accounts GDP Constant'!I27</f>
        <v>99768.676100306329</v>
      </c>
      <c r="J4" s="21">
        <f>'National Accounts GDP Constant'!J27</f>
        <v>104538.61679543406</v>
      </c>
      <c r="K4" s="21">
        <f>'National Accounts GDP Constant'!K27</f>
        <v>108518.04092147312</v>
      </c>
      <c r="L4" s="21">
        <f>'National Accounts GDP Constant'!L27</f>
        <v>115198.08050548087</v>
      </c>
      <c r="M4" s="21">
        <f>'National Accounts GDP Constant'!M27</f>
        <v>122995.75153957304</v>
      </c>
      <c r="N4" s="21">
        <f>'National Accounts GDP Constant'!N27</f>
        <v>126797.0918750299</v>
      </c>
    </row>
    <row r="5" spans="1:14" x14ac:dyDescent="0.25">
      <c r="A5" s="19"/>
      <c r="B5" s="20" t="s">
        <v>140</v>
      </c>
      <c r="C5" s="21">
        <f>'National Accounts GDP Constant'!C7</f>
        <v>16260.635616982627</v>
      </c>
      <c r="D5" s="21">
        <f>'National Accounts GDP Constant'!D7</f>
        <v>17751.003384111664</v>
      </c>
      <c r="E5" s="21">
        <f>'National Accounts GDP Constant'!E7</f>
        <v>20088.175638968878</v>
      </c>
      <c r="F5" s="21">
        <f>'National Accounts GDP Constant'!F7</f>
        <v>20672.647022425503</v>
      </c>
      <c r="G5" s="21">
        <f>'National Accounts GDP Constant'!G7</f>
        <v>22709.7277607832</v>
      </c>
      <c r="H5" s="21">
        <f>'National Accounts GDP Constant'!H7</f>
        <v>23225.460922149858</v>
      </c>
      <c r="I5" s="21">
        <f>'National Accounts GDP Constant'!I7</f>
        <v>23100.383873660645</v>
      </c>
      <c r="J5" s="21">
        <f>'National Accounts GDP Constant'!J7</f>
        <v>25034.271547310134</v>
      </c>
      <c r="K5" s="21">
        <f>'National Accounts GDP Constant'!K7</f>
        <v>26101.218110454331</v>
      </c>
      <c r="L5" s="21">
        <f>'National Accounts GDP Constant'!L7</f>
        <v>27806.042219367318</v>
      </c>
      <c r="M5" s="21">
        <f>'National Accounts GDP Constant'!M7</f>
        <v>30741.602841501965</v>
      </c>
      <c r="N5" s="21">
        <f>'National Accounts GDP Constant'!N7</f>
        <v>31361.990059422325</v>
      </c>
    </row>
    <row r="6" spans="1:14" x14ac:dyDescent="0.25">
      <c r="A6" s="20"/>
      <c r="B6" s="20" t="s">
        <v>141</v>
      </c>
      <c r="C6" s="22">
        <f>C5/C4</f>
        <v>0.22397491121658261</v>
      </c>
      <c r="D6" s="22">
        <f t="shared" ref="D6:M6" si="0">D5/D4</f>
        <v>0.23145479817905493</v>
      </c>
      <c r="E6" s="22">
        <f t="shared" si="0"/>
        <v>0.23944158774877758</v>
      </c>
      <c r="F6" s="22">
        <f t="shared" si="0"/>
        <v>0.23730185778287102</v>
      </c>
      <c r="G6" s="22">
        <f t="shared" si="0"/>
        <v>0.25165879699557153</v>
      </c>
      <c r="H6" s="22">
        <f t="shared" si="0"/>
        <v>0.24487009592729994</v>
      </c>
      <c r="I6" s="22">
        <f t="shared" si="0"/>
        <v>0.23153944480966926</v>
      </c>
      <c r="J6" s="22">
        <f t="shared" si="0"/>
        <v>0.23947391227012635</v>
      </c>
      <c r="K6" s="22">
        <f t="shared" si="0"/>
        <v>0.24052422886386188</v>
      </c>
      <c r="L6" s="22">
        <f t="shared" si="0"/>
        <v>0.24137591613815446</v>
      </c>
      <c r="M6" s="22">
        <f t="shared" si="0"/>
        <v>0.24994036344101742</v>
      </c>
      <c r="N6" s="22">
        <f>N5/N4</f>
        <v>0.24733997914031361</v>
      </c>
    </row>
    <row r="7" spans="1:14" x14ac:dyDescent="0.25">
      <c r="A7" s="20"/>
      <c r="B7" s="20" t="s">
        <v>142</v>
      </c>
      <c r="C7" s="22">
        <f>'National Accounts GDP Constant'!C30/'National Accounts GDP Constant'!C27</f>
        <v>3.9475688764976168E-2</v>
      </c>
      <c r="D7" s="22">
        <f>'National Accounts GDP Constant'!D30/'National Accounts GDP Constant'!D27</f>
        <v>4.3134528402968907E-2</v>
      </c>
      <c r="E7" s="22">
        <f>'National Accounts GDP Constant'!E30/'National Accounts GDP Constant'!E27</f>
        <v>4.198681450065863E-2</v>
      </c>
      <c r="F7" s="22">
        <f>'National Accounts GDP Constant'!F30/'National Accounts GDP Constant'!F27</f>
        <v>4.1959677628068702E-2</v>
      </c>
      <c r="G7" s="22">
        <f>'National Accounts GDP Constant'!G30/'National Accounts GDP Constant'!G27</f>
        <v>4.5489698708702078E-2</v>
      </c>
      <c r="H7" s="22">
        <f>'National Accounts GDP Constant'!H30/'National Accounts GDP Constant'!H27</f>
        <v>4.2785047708305941E-2</v>
      </c>
      <c r="I7" s="22">
        <f>'National Accounts GDP Constant'!I30/'National Accounts GDP Constant'!I27</f>
        <v>4.1205140439581726E-2</v>
      </c>
      <c r="J7" s="22">
        <f>'National Accounts GDP Constant'!J30/'National Accounts GDP Constant'!J27</f>
        <v>2.8336221677210657E-2</v>
      </c>
      <c r="K7" s="22">
        <f>'National Accounts GDP Constant'!K30/'National Accounts GDP Constant'!K27</f>
        <v>4.3533761187451205E-2</v>
      </c>
      <c r="L7" s="22">
        <f>'National Accounts GDP Constant'!L30/'National Accounts GDP Constant'!L27</f>
        <v>5.7648229575172953E-2</v>
      </c>
      <c r="M7" s="22">
        <f>'National Accounts GDP Constant'!M30/'National Accounts GDP Constant'!M27</f>
        <v>5.7635173353747002E-2</v>
      </c>
      <c r="N7" s="22">
        <f>'National Accounts GDP Constant'!N30/'National Accounts GDP Constant'!N27</f>
        <v>4.4372065637815296E-2</v>
      </c>
    </row>
    <row r="8" spans="1:14" x14ac:dyDescent="0.25">
      <c r="A8" s="20"/>
      <c r="B8" s="2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0"/>
      <c r="B9" s="20" t="s">
        <v>143</v>
      </c>
      <c r="C9" s="86">
        <f>'National Accounts GDP Current'!C31</f>
        <v>1840.1941234341482</v>
      </c>
      <c r="D9" s="86">
        <f>'National Accounts GDP Current'!D31</f>
        <v>2431.6211893111945</v>
      </c>
      <c r="E9" s="86">
        <f>'National Accounts GDP Current'!E31</f>
        <v>2735.6305231737497</v>
      </c>
      <c r="F9" s="86">
        <f>'National Accounts GDP Current'!F31</f>
        <v>2939.2709459956113</v>
      </c>
      <c r="G9" s="86">
        <f>'National Accounts GDP Current'!G31</f>
        <v>3794.3754873621665</v>
      </c>
      <c r="H9" s="86">
        <f>'National Accounts GDP Current'!H31</f>
        <v>3615.9300412518419</v>
      </c>
      <c r="I9" s="86">
        <f>'National Accounts GDP Current'!I31</f>
        <v>3706.7833395052899</v>
      </c>
      <c r="J9" s="86">
        <f>'National Accounts GDP Current'!J31</f>
        <v>2846.8331909923395</v>
      </c>
      <c r="K9" s="86">
        <f>'National Accounts GDP Current'!K31</f>
        <v>4724.1984780054663</v>
      </c>
      <c r="L9" s="86">
        <f>'National Accounts GDP Current'!L31</f>
        <v>6673.4228692733604</v>
      </c>
      <c r="M9" s="86">
        <f>'National Accounts GDP Current'!M31</f>
        <v>7544.8510568803958</v>
      </c>
      <c r="N9" s="86">
        <f>'National Accounts GDP Current'!N31</f>
        <v>6074.3071158921448</v>
      </c>
    </row>
    <row r="10" spans="1:14" ht="105" x14ac:dyDescent="0.25">
      <c r="A10" s="116" t="s">
        <v>198</v>
      </c>
      <c r="B10" s="23" t="s">
        <v>197</v>
      </c>
      <c r="C10" s="22"/>
      <c r="D10" s="24">
        <f>C5/(D4-C4)</f>
        <v>3.9728687536303164</v>
      </c>
      <c r="E10" s="24">
        <f t="shared" ref="E10:N10" si="1">D5/(E4-D4)</f>
        <v>2.4644728328720737</v>
      </c>
      <c r="F10" s="24">
        <f t="shared" si="1"/>
        <v>6.2395923845426644</v>
      </c>
      <c r="G10" s="24">
        <f t="shared" si="1"/>
        <v>6.6157816589831704</v>
      </c>
      <c r="H10" s="24">
        <f t="shared" si="1"/>
        <v>4.9283911251957822</v>
      </c>
      <c r="I10" s="24">
        <f t="shared" si="1"/>
        <v>4.720059955649142</v>
      </c>
      <c r="J10" s="24">
        <f t="shared" si="1"/>
        <v>4.8429079835849072</v>
      </c>
      <c r="K10" s="24">
        <f t="shared" si="1"/>
        <v>6.2909282233829531</v>
      </c>
      <c r="L10" s="24">
        <f t="shared" si="1"/>
        <v>3.9073448266596427</v>
      </c>
      <c r="M10" s="24">
        <f t="shared" si="1"/>
        <v>3.5659419457164345</v>
      </c>
      <c r="N10" s="24">
        <f t="shared" si="1"/>
        <v>8.0870430239462721</v>
      </c>
    </row>
    <row r="11" spans="1:14" x14ac:dyDescent="0.25">
      <c r="A11" s="20"/>
      <c r="B11" s="23" t="s">
        <v>196</v>
      </c>
      <c r="C11" s="22"/>
      <c r="D11" s="24"/>
      <c r="E11" s="24"/>
      <c r="F11" s="24">
        <f>(C5+D5+E5)/(F4-C4)</f>
        <v>3.7271278957931355</v>
      </c>
      <c r="G11" s="24">
        <f t="shared" ref="G11:N11" si="2">(D5+E5+F5)/(G4-D4)</f>
        <v>4.3191800315176661</v>
      </c>
      <c r="H11" s="24">
        <f t="shared" si="2"/>
        <v>5.7952561791671489</v>
      </c>
      <c r="I11" s="24">
        <f t="shared" si="2"/>
        <v>5.2640795993886984</v>
      </c>
      <c r="J11" s="24">
        <f t="shared" si="2"/>
        <v>4.8281803095800297</v>
      </c>
      <c r="K11" s="24">
        <f t="shared" si="2"/>
        <v>5.2202174896612838</v>
      </c>
      <c r="L11" s="24">
        <f t="shared" si="2"/>
        <v>4.8113246358705002</v>
      </c>
      <c r="M11" s="24">
        <f t="shared" si="2"/>
        <v>4.277019860961869</v>
      </c>
      <c r="N11" s="24">
        <f t="shared" si="2"/>
        <v>4.6309222172638247</v>
      </c>
    </row>
    <row r="12" spans="1:14" ht="45" x14ac:dyDescent="0.25">
      <c r="A12" s="20"/>
      <c r="B12" s="25" t="s">
        <v>131</v>
      </c>
      <c r="C12" s="22"/>
      <c r="D12" s="24">
        <f>1/D10</f>
        <v>0.25170728307755519</v>
      </c>
      <c r="E12" s="24">
        <f t="shared" ref="E12:N12" si="3">1/E10</f>
        <v>0.4057662907302611</v>
      </c>
      <c r="F12" s="24">
        <f t="shared" si="3"/>
        <v>0.16026687936816175</v>
      </c>
      <c r="G12" s="24">
        <f t="shared" si="3"/>
        <v>0.15115371872077435</v>
      </c>
      <c r="H12" s="24">
        <f t="shared" si="3"/>
        <v>0.20290597369344843</v>
      </c>
      <c r="I12" s="24">
        <f t="shared" si="3"/>
        <v>0.21186171561298986</v>
      </c>
      <c r="J12" s="24">
        <f t="shared" si="3"/>
        <v>0.20648750779273767</v>
      </c>
      <c r="K12" s="24">
        <f t="shared" si="3"/>
        <v>0.15895905413180011</v>
      </c>
      <c r="L12" s="24">
        <f t="shared" si="3"/>
        <v>0.25592826954433195</v>
      </c>
      <c r="M12" s="24">
        <f t="shared" si="3"/>
        <v>0.28043081329499592</v>
      </c>
      <c r="N12" s="24">
        <f t="shared" si="3"/>
        <v>0.12365459130598583</v>
      </c>
    </row>
    <row r="13" spans="1:14" ht="60" x14ac:dyDescent="0.25">
      <c r="A13" s="20"/>
      <c r="B13" s="25" t="s">
        <v>54</v>
      </c>
      <c r="C13" s="22"/>
      <c r="D13" s="24">
        <f t="shared" ref="D13:N13" si="4">D12/C6</f>
        <v>1.1238190996944095</v>
      </c>
      <c r="E13" s="24">
        <f t="shared" si="4"/>
        <v>1.753112460500204</v>
      </c>
      <c r="F13" s="24">
        <f t="shared" si="4"/>
        <v>0.66933602000799441</v>
      </c>
      <c r="G13" s="24">
        <f t="shared" si="4"/>
        <v>0.63696812209147802</v>
      </c>
      <c r="H13" s="24">
        <f t="shared" si="4"/>
        <v>0.80627411445910624</v>
      </c>
      <c r="I13" s="24">
        <f t="shared" si="4"/>
        <v>0.86520044356861758</v>
      </c>
      <c r="J13" s="24">
        <f t="shared" si="4"/>
        <v>0.89180272485526235</v>
      </c>
      <c r="K13" s="24">
        <f t="shared" si="4"/>
        <v>0.66378442906338142</v>
      </c>
      <c r="L13" s="24">
        <f t="shared" si="4"/>
        <v>1.0640436132078355</v>
      </c>
      <c r="M13" s="24">
        <f t="shared" si="4"/>
        <v>1.1618011348509514</v>
      </c>
      <c r="N13" s="24">
        <f t="shared" si="4"/>
        <v>0.49473638272582032</v>
      </c>
    </row>
    <row r="14" spans="1:14" s="32" customFormat="1" x14ac:dyDescent="0.25">
      <c r="B14" s="34"/>
      <c r="C14" s="33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21" x14ac:dyDescent="0.35">
      <c r="A15" s="37" t="s">
        <v>91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21" x14ac:dyDescent="0.35">
      <c r="A16" s="37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21" x14ac:dyDescent="0.35">
      <c r="A17" s="40" t="s">
        <v>92</v>
      </c>
      <c r="B17" s="38"/>
      <c r="C17" s="117" t="s">
        <v>87</v>
      </c>
      <c r="D17" s="117" t="s">
        <v>86</v>
      </c>
      <c r="E17" s="117" t="s">
        <v>85</v>
      </c>
      <c r="F17" s="117" t="s">
        <v>84</v>
      </c>
      <c r="G17" s="117" t="s">
        <v>83</v>
      </c>
      <c r="H17" s="117" t="s">
        <v>82</v>
      </c>
      <c r="I17" s="117" t="s">
        <v>81</v>
      </c>
      <c r="J17" s="117" t="s">
        <v>80</v>
      </c>
      <c r="K17" s="117" t="s">
        <v>79</v>
      </c>
      <c r="L17" s="117" t="s">
        <v>78</v>
      </c>
      <c r="M17" s="117" t="s">
        <v>77</v>
      </c>
      <c r="N17" s="117" t="s">
        <v>76</v>
      </c>
    </row>
    <row r="18" spans="1:14" x14ac:dyDescent="0.25">
      <c r="A18" s="38" t="s">
        <v>69</v>
      </c>
      <c r="B18" s="41" t="s">
        <v>61</v>
      </c>
      <c r="C18" s="39"/>
      <c r="D18" s="42"/>
      <c r="E18" s="42"/>
      <c r="F18" s="42"/>
      <c r="G18" s="42"/>
      <c r="H18" s="42"/>
      <c r="I18" s="43">
        <v>0.85</v>
      </c>
      <c r="J18" s="42" t="s">
        <v>60</v>
      </c>
      <c r="K18" s="44">
        <v>0.92300000000000004</v>
      </c>
      <c r="L18" s="44"/>
      <c r="M18" s="44"/>
      <c r="N18" s="42"/>
    </row>
    <row r="19" spans="1:14" x14ac:dyDescent="0.25">
      <c r="A19" s="45"/>
      <c r="B19" s="41" t="s">
        <v>62</v>
      </c>
      <c r="C19" s="39"/>
      <c r="D19" s="42"/>
      <c r="E19" s="42"/>
      <c r="F19" s="42"/>
      <c r="G19" s="42"/>
      <c r="H19" s="42"/>
      <c r="I19" s="44">
        <v>0.66600000000000004</v>
      </c>
      <c r="J19" s="42" t="s">
        <v>60</v>
      </c>
      <c r="K19" s="44">
        <v>0.749</v>
      </c>
      <c r="L19" s="44"/>
      <c r="M19" s="44"/>
      <c r="N19" s="42"/>
    </row>
    <row r="20" spans="1:14" x14ac:dyDescent="0.25">
      <c r="A20" s="38" t="s">
        <v>70</v>
      </c>
      <c r="B20" s="41" t="s">
        <v>73</v>
      </c>
      <c r="C20" s="39"/>
      <c r="D20" s="42"/>
      <c r="E20" s="42"/>
      <c r="F20" s="46"/>
      <c r="G20" s="47">
        <v>18079</v>
      </c>
      <c r="H20" s="47">
        <v>18408</v>
      </c>
      <c r="I20" s="46">
        <v>18889</v>
      </c>
      <c r="J20" s="46">
        <v>19718</v>
      </c>
      <c r="K20" s="46">
        <v>20305</v>
      </c>
      <c r="L20" s="48"/>
      <c r="M20" s="42"/>
      <c r="N20" s="42"/>
    </row>
    <row r="21" spans="1:14" x14ac:dyDescent="0.25">
      <c r="A21" s="38"/>
      <c r="B21" s="41" t="s">
        <v>72</v>
      </c>
      <c r="C21" s="39"/>
      <c r="D21" s="42"/>
      <c r="E21" s="42"/>
      <c r="F21" s="46"/>
      <c r="G21" s="47">
        <v>57</v>
      </c>
      <c r="H21" s="47">
        <v>58</v>
      </c>
      <c r="I21" s="47">
        <v>63</v>
      </c>
      <c r="J21" s="47">
        <v>54</v>
      </c>
      <c r="K21" s="47">
        <v>55</v>
      </c>
      <c r="L21" s="46"/>
      <c r="M21" s="42"/>
      <c r="N21" s="42"/>
    </row>
    <row r="22" spans="1:14" x14ac:dyDescent="0.25">
      <c r="A22" s="38"/>
      <c r="B22" s="41" t="s">
        <v>71</v>
      </c>
      <c r="C22" s="39"/>
      <c r="D22" s="42"/>
      <c r="E22" s="42"/>
      <c r="F22" s="46"/>
      <c r="G22" s="47">
        <v>8459720</v>
      </c>
      <c r="H22" s="47">
        <v>8772655</v>
      </c>
      <c r="I22" s="47">
        <v>8264317</v>
      </c>
      <c r="J22" s="47">
        <v>8656924</v>
      </c>
      <c r="K22" s="47">
        <v>8840589</v>
      </c>
      <c r="L22" s="48"/>
      <c r="M22" s="42"/>
      <c r="N22" s="42"/>
    </row>
    <row r="23" spans="1:14" x14ac:dyDescent="0.25">
      <c r="A23" s="38" t="s">
        <v>74</v>
      </c>
      <c r="B23" s="41" t="s">
        <v>66</v>
      </c>
      <c r="C23" s="39"/>
      <c r="D23" s="42"/>
      <c r="E23" s="42"/>
      <c r="F23" s="46">
        <v>2680</v>
      </c>
      <c r="G23" s="46">
        <v>2867</v>
      </c>
      <c r="H23" s="46" t="s">
        <v>60</v>
      </c>
      <c r="I23" s="46" t="s">
        <v>60</v>
      </c>
      <c r="J23" s="46">
        <v>2932</v>
      </c>
      <c r="K23" s="46">
        <v>3084</v>
      </c>
      <c r="L23" s="46">
        <v>3133</v>
      </c>
      <c r="M23" s="42" t="s">
        <v>60</v>
      </c>
      <c r="N23" s="42" t="s">
        <v>60</v>
      </c>
    </row>
    <row r="24" spans="1:14" x14ac:dyDescent="0.25">
      <c r="A24" s="38"/>
      <c r="B24" s="41" t="s">
        <v>67</v>
      </c>
      <c r="C24" s="39"/>
      <c r="D24" s="42"/>
      <c r="E24" s="42"/>
      <c r="F24" s="46">
        <v>1430</v>
      </c>
      <c r="G24" s="46">
        <v>1488</v>
      </c>
      <c r="H24" s="46" t="s">
        <v>60</v>
      </c>
      <c r="I24" s="46" t="s">
        <v>60</v>
      </c>
      <c r="J24" s="46">
        <v>1202</v>
      </c>
      <c r="K24" s="46">
        <v>2337</v>
      </c>
      <c r="L24" s="46">
        <v>2795</v>
      </c>
      <c r="M24" s="42" t="s">
        <v>60</v>
      </c>
      <c r="N24" s="42" t="s">
        <v>60</v>
      </c>
    </row>
    <row r="25" spans="1:14" x14ac:dyDescent="0.25">
      <c r="A25" s="38"/>
      <c r="B25" s="41" t="s">
        <v>68</v>
      </c>
      <c r="C25" s="39"/>
      <c r="D25" s="42"/>
      <c r="E25" s="42"/>
      <c r="F25" s="46">
        <v>871</v>
      </c>
      <c r="G25" s="46">
        <v>874</v>
      </c>
      <c r="H25" s="46" t="s">
        <v>60</v>
      </c>
      <c r="I25" s="46" t="s">
        <v>60</v>
      </c>
      <c r="J25" s="46">
        <v>873</v>
      </c>
      <c r="K25" s="46">
        <v>947</v>
      </c>
      <c r="L25" s="46">
        <v>1009</v>
      </c>
      <c r="M25" s="42" t="s">
        <v>60</v>
      </c>
      <c r="N25" s="42" t="s">
        <v>60</v>
      </c>
    </row>
    <row r="26" spans="1:14" x14ac:dyDescent="0.25">
      <c r="A26" s="38" t="s">
        <v>199</v>
      </c>
      <c r="B26" s="41" t="s">
        <v>64</v>
      </c>
      <c r="C26" s="39"/>
      <c r="D26" s="42"/>
      <c r="E26" s="42"/>
      <c r="F26" s="42"/>
      <c r="G26" s="42"/>
      <c r="H26" s="42"/>
      <c r="I26" s="46">
        <v>3919</v>
      </c>
      <c r="J26" s="46">
        <v>4157</v>
      </c>
      <c r="K26" s="46">
        <v>4257</v>
      </c>
      <c r="L26" s="46">
        <v>4551</v>
      </c>
      <c r="M26" s="46">
        <v>5016</v>
      </c>
      <c r="N26" s="46">
        <v>5398</v>
      </c>
    </row>
    <row r="27" spans="1:14" x14ac:dyDescent="0.25">
      <c r="A27" s="38"/>
      <c r="B27" s="41" t="s">
        <v>65</v>
      </c>
      <c r="C27" s="39"/>
      <c r="D27" s="42"/>
      <c r="E27" s="42"/>
      <c r="F27" s="42"/>
      <c r="G27" s="42"/>
      <c r="H27" s="42"/>
      <c r="I27" s="48">
        <v>0.191</v>
      </c>
      <c r="J27" s="48">
        <v>0.20200000000000001</v>
      </c>
      <c r="K27" s="48">
        <v>0.20699999999999999</v>
      </c>
      <c r="L27" s="48">
        <v>0.222</v>
      </c>
      <c r="M27" s="48">
        <v>0.24099999999999999</v>
      </c>
      <c r="N27" s="48">
        <v>0.25700000000000001</v>
      </c>
    </row>
    <row r="28" spans="1:14" x14ac:dyDescent="0.25">
      <c r="A28" s="38" t="s">
        <v>75</v>
      </c>
      <c r="B28" s="41" t="s">
        <v>132</v>
      </c>
      <c r="C28" s="39"/>
      <c r="D28" s="39"/>
      <c r="E28" s="39"/>
      <c r="F28" s="39"/>
      <c r="G28" s="39"/>
      <c r="H28" s="39"/>
      <c r="I28" s="42">
        <v>91.44</v>
      </c>
      <c r="J28" s="42">
        <v>92.79</v>
      </c>
      <c r="K28" s="42">
        <v>97.31</v>
      </c>
      <c r="L28" s="42">
        <v>100.3</v>
      </c>
      <c r="M28" s="42">
        <v>100.3</v>
      </c>
      <c r="N28" s="42">
        <v>108.8</v>
      </c>
    </row>
    <row r="29" spans="1:14" x14ac:dyDescent="0.25">
      <c r="A29" s="45"/>
      <c r="B29" s="45" t="s">
        <v>63</v>
      </c>
      <c r="C29" s="39"/>
      <c r="D29" s="39"/>
      <c r="E29" s="39"/>
      <c r="F29" s="39"/>
      <c r="G29" s="39"/>
      <c r="H29" s="39"/>
      <c r="I29" s="48">
        <v>0.2</v>
      </c>
      <c r="J29" s="48" t="s">
        <v>60</v>
      </c>
      <c r="K29" s="48">
        <v>0.221</v>
      </c>
      <c r="L29" s="48">
        <v>0.221</v>
      </c>
      <c r="M29" s="48">
        <v>0.221</v>
      </c>
      <c r="N29" s="48" t="s">
        <v>60</v>
      </c>
    </row>
    <row r="30" spans="1:14" x14ac:dyDescent="0.25">
      <c r="A30" s="45"/>
      <c r="B30" s="45"/>
      <c r="C30" s="39"/>
      <c r="D30" s="39"/>
      <c r="E30" s="39"/>
      <c r="F30" s="39"/>
      <c r="G30" s="39"/>
      <c r="H30" s="39"/>
      <c r="I30" s="45"/>
      <c r="J30" s="45"/>
      <c r="K30" s="45"/>
      <c r="L30" s="45"/>
      <c r="M30" s="45"/>
      <c r="N30" s="45"/>
    </row>
    <row r="31" spans="1:14" x14ac:dyDescent="0.25">
      <c r="A31" s="40" t="s">
        <v>93</v>
      </c>
      <c r="B31" s="78" t="s">
        <v>126</v>
      </c>
      <c r="C31" s="42">
        <v>12.497381000000001</v>
      </c>
      <c r="D31" s="42">
        <v>13.42</v>
      </c>
      <c r="E31" s="42">
        <v>15.191981</v>
      </c>
      <c r="F31" s="42">
        <v>16.044526000000001</v>
      </c>
      <c r="G31" s="42">
        <v>17.882733000000002</v>
      </c>
      <c r="H31" s="42">
        <v>18.607316999999998</v>
      </c>
      <c r="I31" s="42">
        <v>19.811347000000001</v>
      </c>
      <c r="J31" s="42">
        <v>20.003184000000001</v>
      </c>
      <c r="K31" s="42">
        <v>20.177904999999999</v>
      </c>
      <c r="L31" s="42">
        <v>20.621867000000002</v>
      </c>
      <c r="M31" s="42">
        <v>21.170542000000001</v>
      </c>
      <c r="N31" s="42">
        <v>21.968903999999998</v>
      </c>
    </row>
    <row r="32" spans="1:14" x14ac:dyDescent="0.25">
      <c r="A32" s="40"/>
      <c r="B32" s="78" t="s">
        <v>127</v>
      </c>
      <c r="C32" s="42">
        <v>9.5931840000000008</v>
      </c>
      <c r="D32" s="42">
        <v>9.4709669999999999</v>
      </c>
      <c r="E32" s="42">
        <v>9.2800419999999999</v>
      </c>
      <c r="F32" s="42">
        <v>9.1653000000000002</v>
      </c>
      <c r="G32" s="42">
        <v>8.7965239999999998</v>
      </c>
      <c r="H32" s="42">
        <v>8.6538590000000006</v>
      </c>
      <c r="I32" s="42">
        <v>8.5442269999999994</v>
      </c>
      <c r="J32" s="42">
        <v>8.4385770000000004</v>
      </c>
      <c r="K32" s="42">
        <v>6.5319339999999997</v>
      </c>
      <c r="L32" s="42">
        <v>6.3777330000000001</v>
      </c>
      <c r="M32" s="42">
        <v>6.4827170000000001</v>
      </c>
      <c r="N32" s="42">
        <v>6.4560110000000002</v>
      </c>
    </row>
    <row r="33" spans="1:14" x14ac:dyDescent="0.25">
      <c r="A33" s="40"/>
      <c r="B33" s="78" t="s">
        <v>128</v>
      </c>
      <c r="C33" s="42">
        <v>0.87509400000000004</v>
      </c>
      <c r="D33" s="42">
        <v>1.0679689999999999</v>
      </c>
      <c r="E33" s="42">
        <v>1.187087</v>
      </c>
      <c r="F33" s="42">
        <v>1.1069260000000001</v>
      </c>
      <c r="G33" s="42">
        <v>1.182086</v>
      </c>
      <c r="H33" s="42">
        <v>1.043118</v>
      </c>
      <c r="I33" s="42">
        <v>1.008724</v>
      </c>
      <c r="J33" s="42">
        <v>1.4312879999999999</v>
      </c>
      <c r="K33" s="42">
        <v>1.393732</v>
      </c>
      <c r="L33" s="42">
        <v>1.377081</v>
      </c>
      <c r="M33" s="42">
        <v>1.3601380000000001</v>
      </c>
      <c r="N33" s="42">
        <v>1.3444240000000001</v>
      </c>
    </row>
    <row r="34" spans="1:14" x14ac:dyDescent="0.25">
      <c r="A34" s="40"/>
      <c r="B34" s="78" t="s">
        <v>129</v>
      </c>
      <c r="C34" s="42">
        <v>2.547E-2</v>
      </c>
      <c r="D34" s="42">
        <v>7.6007000000000005E-2</v>
      </c>
      <c r="E34" s="42">
        <v>2.874355</v>
      </c>
      <c r="F34" s="42">
        <v>3.8222589999999999</v>
      </c>
      <c r="G34" s="42">
        <v>5.4983360000000001</v>
      </c>
      <c r="H34" s="42">
        <v>7.0520129999999996</v>
      </c>
      <c r="I34" s="42">
        <v>7.4961869999999999</v>
      </c>
      <c r="J34" s="42">
        <v>8.4753819999999997</v>
      </c>
      <c r="K34" s="42">
        <v>9.8356680000000001</v>
      </c>
      <c r="L34" s="42">
        <v>10.296422</v>
      </c>
      <c r="M34" s="42">
        <v>12.930628</v>
      </c>
      <c r="N34" s="42">
        <v>14.476195000000001</v>
      </c>
    </row>
    <row r="35" spans="1:14" x14ac:dyDescent="0.25">
      <c r="A35" s="40"/>
      <c r="B35" s="78" t="s">
        <v>130</v>
      </c>
      <c r="C35" s="42">
        <v>43.894098</v>
      </c>
      <c r="D35" s="42">
        <v>45.231104999999999</v>
      </c>
      <c r="E35" s="42">
        <v>46.487676999999998</v>
      </c>
      <c r="F35" s="42">
        <v>47.759123000000002</v>
      </c>
      <c r="G35" s="42">
        <v>49.083717</v>
      </c>
      <c r="H35" s="42">
        <v>50.571987</v>
      </c>
      <c r="I35" s="42">
        <v>51.868340000000003</v>
      </c>
      <c r="J35" s="42">
        <v>53.141095</v>
      </c>
      <c r="K35" s="42">
        <v>54.431581000000001</v>
      </c>
      <c r="L35" s="42">
        <v>55.714562000000001</v>
      </c>
      <c r="M35" s="42">
        <v>56.938755</v>
      </c>
      <c r="N35" s="42">
        <v>58.209522999999997</v>
      </c>
    </row>
    <row r="36" spans="1:14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21" x14ac:dyDescent="0.35">
      <c r="A38" s="49" t="s">
        <v>89</v>
      </c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4" x14ac:dyDescent="0.25">
      <c r="A39" s="52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x14ac:dyDescent="0.2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1:14" x14ac:dyDescent="0.25">
      <c r="A41" s="57"/>
      <c r="B41" s="53"/>
      <c r="C41" s="51"/>
      <c r="D41" s="54"/>
      <c r="E41" s="54"/>
      <c r="F41" s="54"/>
      <c r="G41" s="54"/>
      <c r="H41" s="54"/>
      <c r="I41" s="55"/>
      <c r="J41" s="54"/>
      <c r="K41" s="56"/>
      <c r="L41" s="56"/>
      <c r="M41" s="56"/>
      <c r="N41" s="54"/>
    </row>
    <row r="42" spans="1:14" x14ac:dyDescent="0.25">
      <c r="A42" s="52" t="s">
        <v>94</v>
      </c>
      <c r="B42" s="57" t="s">
        <v>95</v>
      </c>
      <c r="C42" s="51"/>
      <c r="D42" s="54"/>
      <c r="E42" s="54"/>
      <c r="F42" s="54"/>
      <c r="G42" s="54"/>
      <c r="H42" s="54"/>
      <c r="I42" s="56"/>
      <c r="J42" s="54"/>
      <c r="K42" s="56"/>
      <c r="L42" s="56"/>
      <c r="M42" s="56"/>
      <c r="N42" s="54"/>
    </row>
    <row r="43" spans="1:14" x14ac:dyDescent="0.25">
      <c r="A43" s="57"/>
      <c r="B43" s="62" t="s">
        <v>144</v>
      </c>
      <c r="C43" s="51"/>
      <c r="D43" s="54"/>
      <c r="E43" s="54"/>
      <c r="F43" s="58"/>
      <c r="G43" s="59"/>
      <c r="H43" s="59"/>
      <c r="I43" s="58"/>
      <c r="J43" s="58"/>
      <c r="K43" s="58"/>
      <c r="L43" s="58"/>
      <c r="M43" s="54"/>
      <c r="N43" s="58">
        <v>2001653117.3898306</v>
      </c>
    </row>
    <row r="44" spans="1:14" x14ac:dyDescent="0.25">
      <c r="A44" s="57"/>
      <c r="B44" s="62" t="s">
        <v>145</v>
      </c>
      <c r="C44" s="51"/>
      <c r="D44" s="54"/>
      <c r="E44" s="54"/>
      <c r="F44" s="58"/>
      <c r="G44" s="59"/>
      <c r="H44" s="59"/>
      <c r="I44" s="59"/>
      <c r="J44" s="59"/>
      <c r="K44" s="59"/>
      <c r="L44" s="58"/>
      <c r="M44" s="54"/>
      <c r="N44" s="58">
        <v>642888950.11538458</v>
      </c>
    </row>
    <row r="45" spans="1:14" x14ac:dyDescent="0.25">
      <c r="A45" s="50"/>
      <c r="B45" s="53"/>
      <c r="C45" s="51"/>
      <c r="D45" s="54"/>
      <c r="E45" s="54"/>
      <c r="F45" s="58"/>
      <c r="G45" s="59"/>
      <c r="H45" s="59"/>
      <c r="I45" s="59"/>
      <c r="J45" s="59"/>
      <c r="K45" s="59"/>
      <c r="L45" s="58"/>
      <c r="M45" s="54"/>
      <c r="N45" s="54"/>
    </row>
    <row r="46" spans="1:14" x14ac:dyDescent="0.25">
      <c r="A46" s="52" t="s">
        <v>96</v>
      </c>
      <c r="B46" s="62" t="s">
        <v>97</v>
      </c>
      <c r="C46" s="51"/>
      <c r="D46" s="54"/>
      <c r="E46" s="54"/>
      <c r="F46" s="58"/>
      <c r="G46" s="58"/>
      <c r="H46" s="58"/>
      <c r="I46" s="58"/>
      <c r="J46" s="58"/>
      <c r="K46" s="58"/>
      <c r="L46" s="58"/>
      <c r="M46" s="58">
        <f>'Public Investment Management'!L95</f>
        <v>18</v>
      </c>
      <c r="N46" s="58">
        <f>'Public Investment Management'!N95</f>
        <v>142</v>
      </c>
    </row>
    <row r="47" spans="1:14" x14ac:dyDescent="0.25">
      <c r="A47" s="57"/>
      <c r="B47" s="62" t="s">
        <v>98</v>
      </c>
      <c r="C47" s="51"/>
      <c r="D47" s="54"/>
      <c r="E47" s="54"/>
      <c r="F47" s="58"/>
      <c r="G47" s="58"/>
      <c r="H47" s="58"/>
      <c r="I47" s="58"/>
      <c r="J47" s="58"/>
      <c r="K47" s="58"/>
      <c r="L47" s="58"/>
      <c r="M47" s="95">
        <f>'Public Investment Management'!L96</f>
        <v>0.66700000000000004</v>
      </c>
      <c r="N47" s="95">
        <f>'Public Investment Management'!N96</f>
        <v>0.68600000000000005</v>
      </c>
    </row>
    <row r="48" spans="1:14" x14ac:dyDescent="0.25">
      <c r="A48" s="52"/>
      <c r="B48" s="62" t="s">
        <v>49</v>
      </c>
      <c r="C48" s="51"/>
      <c r="D48" s="54"/>
      <c r="E48" s="54"/>
      <c r="F48" s="58"/>
      <c r="G48" s="58"/>
      <c r="H48" s="58"/>
      <c r="I48" s="58"/>
      <c r="J48" s="58"/>
      <c r="K48" s="58"/>
      <c r="L48" s="58"/>
      <c r="M48" s="95">
        <f>'Public Investment Management'!L97</f>
        <v>1.7709999999999999</v>
      </c>
      <c r="N48" s="95">
        <f>'Public Investment Management'!N97</f>
        <v>0.67200000000000004</v>
      </c>
    </row>
    <row r="49" spans="1:14" x14ac:dyDescent="0.25">
      <c r="A49" s="57"/>
      <c r="B49" s="62" t="s">
        <v>50</v>
      </c>
      <c r="C49" s="51"/>
      <c r="D49" s="54"/>
      <c r="E49" s="54"/>
      <c r="F49" s="54"/>
      <c r="G49" s="54"/>
      <c r="H49" s="54"/>
      <c r="I49" s="58"/>
      <c r="J49" s="58"/>
      <c r="K49" s="58"/>
      <c r="L49" s="58"/>
      <c r="M49" s="95">
        <f>'Public Investment Management'!L98</f>
        <v>0.111</v>
      </c>
      <c r="N49" s="95">
        <f>'Public Investment Management'!N98</f>
        <v>0.22900000000000001</v>
      </c>
    </row>
    <row r="50" spans="1:14" x14ac:dyDescent="0.25">
      <c r="A50" s="57"/>
      <c r="B50" s="62" t="s">
        <v>51</v>
      </c>
      <c r="C50" s="51"/>
      <c r="D50" s="54"/>
      <c r="E50" s="54"/>
      <c r="F50" s="54"/>
      <c r="G50" s="54"/>
      <c r="H50" s="54"/>
      <c r="I50" s="60"/>
      <c r="J50" s="60"/>
      <c r="K50" s="60"/>
      <c r="L50" s="60"/>
      <c r="M50" s="95">
        <f>'Public Investment Management'!L99</f>
        <v>4.8</v>
      </c>
      <c r="N50" s="95">
        <f>'Public Investment Management'!N99</f>
        <v>5.9</v>
      </c>
    </row>
    <row r="51" spans="1:14" x14ac:dyDescent="0.25">
      <c r="A51" s="57"/>
      <c r="B51" s="53"/>
      <c r="C51" s="51"/>
      <c r="D51" s="51"/>
      <c r="E51" s="51"/>
      <c r="F51" s="51"/>
      <c r="G51" s="51"/>
      <c r="H51" s="51"/>
      <c r="I51" s="54"/>
      <c r="J51" s="54"/>
      <c r="K51" s="54"/>
      <c r="L51" s="54"/>
      <c r="M51" s="54"/>
      <c r="N51" s="54"/>
    </row>
    <row r="52" spans="1:14" x14ac:dyDescent="0.25">
      <c r="A52" s="50"/>
      <c r="B52" s="57"/>
      <c r="C52" s="51"/>
      <c r="D52" s="51"/>
      <c r="E52" s="51"/>
      <c r="F52" s="51"/>
      <c r="G52" s="51"/>
      <c r="H52" s="51"/>
      <c r="I52" s="60"/>
      <c r="J52" s="60"/>
      <c r="K52" s="60"/>
      <c r="L52" s="60"/>
      <c r="M52" s="60"/>
      <c r="N52" s="60"/>
    </row>
    <row r="53" spans="1:14" x14ac:dyDescent="0.25">
      <c r="A53" s="57"/>
      <c r="B53" s="57"/>
      <c r="C53" s="51"/>
      <c r="D53" s="51"/>
      <c r="E53" s="51"/>
      <c r="F53" s="51"/>
      <c r="G53" s="51"/>
      <c r="H53" s="51"/>
      <c r="I53" s="57"/>
      <c r="J53" s="57"/>
      <c r="K53" s="57"/>
      <c r="L53" s="57"/>
      <c r="M53" s="57"/>
      <c r="N53" s="57"/>
    </row>
  </sheetData>
  <phoneticPr fontId="3" type="noConversion"/>
  <pageMargins left="0.7" right="0.7" top="0.75" bottom="0.75" header="0.3" footer="0.3"/>
  <pageSetup paperSize="9" orientation="portrait" r:id="rId1"/>
  <headerFooter>
    <oddHeader>&amp;L&amp;"Calibri"&amp;10&amp;K000000OFFICIAL&amp;1#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topLeftCell="B1" zoomScale="80" zoomScaleNormal="77" workbookViewId="0">
      <selection activeCell="B43" sqref="B43"/>
    </sheetView>
  </sheetViews>
  <sheetFormatPr defaultColWidth="8.7109375" defaultRowHeight="15" x14ac:dyDescent="0.25"/>
  <cols>
    <col min="1" max="1" width="50.85546875" bestFit="1" customWidth="1"/>
    <col min="2" max="2" width="111.85546875" bestFit="1" customWidth="1"/>
    <col min="3" max="4" width="12.5703125" hidden="1" customWidth="1"/>
    <col min="5" max="5" width="12.5703125" style="12" hidden="1" customWidth="1"/>
    <col min="6" max="10" width="12.5703125" hidden="1" customWidth="1"/>
    <col min="11" max="14" width="12.5703125" customWidth="1"/>
    <col min="15" max="15" width="10.5703125" style="12" bestFit="1" customWidth="1"/>
    <col min="16" max="16384" width="8.7109375" style="12"/>
  </cols>
  <sheetData>
    <row r="1" spans="1:14" customFormat="1" ht="31.5" x14ac:dyDescent="0.25">
      <c r="A1" s="17" t="s">
        <v>88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customFormat="1" ht="31.5" x14ac:dyDescent="0.25">
      <c r="A2" s="1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customFormat="1" ht="21" x14ac:dyDescent="0.35">
      <c r="A3" s="36"/>
      <c r="B3" s="13"/>
      <c r="C3" s="61" t="s">
        <v>87</v>
      </c>
      <c r="D3" s="61" t="s">
        <v>86</v>
      </c>
      <c r="E3" s="61" t="s">
        <v>85</v>
      </c>
      <c r="F3" s="61" t="s">
        <v>84</v>
      </c>
      <c r="G3" s="61" t="s">
        <v>83</v>
      </c>
      <c r="H3" s="61" t="s">
        <v>82</v>
      </c>
      <c r="I3" s="61" t="s">
        <v>81</v>
      </c>
      <c r="J3" s="61" t="s">
        <v>80</v>
      </c>
      <c r="K3" s="61" t="s">
        <v>79</v>
      </c>
      <c r="L3" s="61" t="s">
        <v>78</v>
      </c>
      <c r="M3" s="61" t="s">
        <v>77</v>
      </c>
      <c r="N3" s="61" t="s">
        <v>76</v>
      </c>
    </row>
    <row r="4" spans="1:14" s="32" customFormat="1" x14ac:dyDescent="0.25">
      <c r="C4" s="33"/>
      <c r="D4" s="33"/>
      <c r="E4" s="33"/>
      <c r="F4" s="33"/>
      <c r="G4" s="33"/>
      <c r="H4" s="33"/>
    </row>
    <row r="5" spans="1:14" customFormat="1" ht="18.75" x14ac:dyDescent="0.3">
      <c r="A5" s="65" t="s">
        <v>183</v>
      </c>
      <c r="B5" s="14"/>
      <c r="C5" s="14"/>
      <c r="D5" s="27"/>
      <c r="E5" s="27"/>
      <c r="F5" s="14"/>
      <c r="G5" s="14"/>
      <c r="H5" s="14"/>
      <c r="I5" s="14"/>
      <c r="J5" s="28"/>
      <c r="K5" s="28"/>
      <c r="L5" s="28"/>
      <c r="M5" s="28"/>
      <c r="N5" s="28"/>
    </row>
    <row r="6" spans="1:14" customFormat="1" x14ac:dyDescent="0.25">
      <c r="A6" s="13"/>
      <c r="B6" s="79"/>
      <c r="C6" s="14"/>
      <c r="D6" s="27"/>
      <c r="E6" s="27"/>
      <c r="F6" s="14"/>
      <c r="G6" s="14"/>
      <c r="H6" s="14"/>
      <c r="I6" s="14"/>
      <c r="J6" s="28"/>
      <c r="K6" s="28"/>
      <c r="L6" s="28"/>
      <c r="M6" s="28"/>
      <c r="N6" s="28"/>
    </row>
    <row r="7" spans="1:14" customFormat="1" ht="15.75" x14ac:dyDescent="0.25">
      <c r="A7" s="63" t="s">
        <v>99</v>
      </c>
      <c r="B7" s="64" t="s">
        <v>181</v>
      </c>
      <c r="C7" s="14"/>
      <c r="D7" s="27"/>
      <c r="E7" s="27"/>
      <c r="F7" s="14"/>
      <c r="G7" s="14"/>
      <c r="H7" s="14"/>
      <c r="I7" s="14"/>
      <c r="J7" s="28"/>
      <c r="K7" s="28"/>
      <c r="L7" s="28">
        <v>53</v>
      </c>
      <c r="M7" s="28">
        <v>167</v>
      </c>
      <c r="N7" s="28">
        <v>104</v>
      </c>
    </row>
    <row r="8" spans="1:14" customFormat="1" ht="15.75" x14ac:dyDescent="0.25">
      <c r="A8" s="14"/>
      <c r="B8" s="64" t="s">
        <v>156</v>
      </c>
      <c r="C8" s="14"/>
      <c r="D8" s="27"/>
      <c r="E8" s="27"/>
      <c r="F8" s="14"/>
      <c r="G8" s="14"/>
      <c r="H8" s="14"/>
      <c r="I8" s="14"/>
      <c r="J8" s="28"/>
      <c r="K8" s="28"/>
      <c r="L8" s="28" t="s">
        <v>146</v>
      </c>
      <c r="M8" s="28">
        <v>53741</v>
      </c>
      <c r="N8" s="28">
        <v>32055.562988218684</v>
      </c>
    </row>
    <row r="9" spans="1:14" customFormat="1" ht="15.75" x14ac:dyDescent="0.25">
      <c r="A9" s="14"/>
      <c r="B9" s="70"/>
      <c r="C9" s="14"/>
      <c r="D9" s="27"/>
      <c r="E9" s="27"/>
      <c r="F9" s="14"/>
      <c r="G9" s="14"/>
      <c r="H9" s="14"/>
      <c r="I9" s="14"/>
      <c r="J9" s="28"/>
      <c r="K9" s="28"/>
      <c r="L9" s="28"/>
      <c r="M9" s="28"/>
      <c r="N9" s="28"/>
    </row>
    <row r="10" spans="1:14" customFormat="1" ht="15.75" x14ac:dyDescent="0.25">
      <c r="A10" s="14"/>
      <c r="B10" s="64" t="s">
        <v>155</v>
      </c>
      <c r="C10" s="14"/>
      <c r="D10" s="27"/>
      <c r="E10" s="27"/>
      <c r="F10" s="14"/>
      <c r="G10" s="14"/>
      <c r="H10" s="14"/>
      <c r="I10" s="14"/>
      <c r="J10" s="28"/>
      <c r="K10" s="28"/>
      <c r="L10" s="108" t="s">
        <v>146</v>
      </c>
      <c r="M10" s="108" t="s">
        <v>146</v>
      </c>
      <c r="N10" s="28">
        <v>183</v>
      </c>
    </row>
    <row r="11" spans="1:14" customFormat="1" ht="15.75" x14ac:dyDescent="0.25">
      <c r="A11" s="14"/>
      <c r="B11" s="64" t="s">
        <v>100</v>
      </c>
      <c r="C11" s="14"/>
      <c r="D11" s="14"/>
      <c r="E11" s="14"/>
      <c r="F11" s="14"/>
      <c r="G11" s="14"/>
      <c r="H11" s="14"/>
      <c r="I11" s="14"/>
      <c r="J11" s="28"/>
      <c r="K11" s="28"/>
      <c r="L11" s="28">
        <v>8</v>
      </c>
      <c r="M11" s="28">
        <v>3</v>
      </c>
      <c r="N11" s="28">
        <v>20</v>
      </c>
    </row>
    <row r="12" spans="1:14" ht="15.75" x14ac:dyDescent="0.25">
      <c r="A12" s="14"/>
      <c r="B12" s="64" t="s">
        <v>101</v>
      </c>
      <c r="C12" s="14"/>
      <c r="D12" s="14"/>
      <c r="E12" s="14"/>
      <c r="F12" s="14"/>
      <c r="G12" s="14"/>
      <c r="H12" s="14"/>
      <c r="I12" s="14"/>
      <c r="J12" s="91"/>
      <c r="K12" s="91"/>
      <c r="L12" s="94">
        <v>1</v>
      </c>
      <c r="M12" s="94">
        <v>12</v>
      </c>
      <c r="N12" s="94">
        <v>10</v>
      </c>
    </row>
    <row r="13" spans="1:14" customFormat="1" ht="15.75" x14ac:dyDescent="0.25">
      <c r="A13" s="14"/>
      <c r="B13" s="64" t="s">
        <v>157</v>
      </c>
      <c r="C13" s="14"/>
      <c r="D13" s="14"/>
      <c r="E13" s="14"/>
      <c r="F13" s="14"/>
      <c r="G13" s="14"/>
      <c r="H13" s="14"/>
      <c r="I13" s="14"/>
      <c r="J13" s="29"/>
      <c r="K13" s="29"/>
      <c r="L13" s="94">
        <v>2</v>
      </c>
      <c r="M13" s="94">
        <v>16</v>
      </c>
      <c r="N13" s="94">
        <v>12</v>
      </c>
    </row>
    <row r="14" spans="1:14" customFormat="1" ht="15.75" x14ac:dyDescent="0.25">
      <c r="A14" s="14"/>
      <c r="B14" s="70" t="s">
        <v>153</v>
      </c>
      <c r="C14" s="14"/>
      <c r="D14" s="14"/>
      <c r="E14" s="14"/>
      <c r="F14" s="14"/>
      <c r="G14" s="14"/>
      <c r="H14" s="14"/>
      <c r="I14" s="14"/>
      <c r="J14" s="93"/>
      <c r="K14" s="93"/>
      <c r="L14" s="93"/>
      <c r="M14" s="93"/>
      <c r="N14" s="93"/>
    </row>
    <row r="15" spans="1:14" customFormat="1" ht="15.75" x14ac:dyDescent="0.25">
      <c r="A15" s="14"/>
      <c r="B15" s="70" t="s">
        <v>154</v>
      </c>
      <c r="C15" s="14"/>
      <c r="D15" s="14"/>
      <c r="E15" s="14"/>
      <c r="F15" s="14"/>
      <c r="G15" s="14"/>
      <c r="H15" s="14"/>
      <c r="I15" s="14"/>
      <c r="J15" s="93"/>
      <c r="K15" s="93"/>
      <c r="L15" s="93"/>
      <c r="M15" s="93"/>
      <c r="N15" s="93"/>
    </row>
    <row r="16" spans="1:14" customFormat="1" ht="15.75" x14ac:dyDescent="0.25">
      <c r="A16" s="14"/>
      <c r="B16" s="64" t="s">
        <v>102</v>
      </c>
      <c r="C16" s="14"/>
      <c r="D16" s="14"/>
      <c r="E16" s="14"/>
      <c r="F16" s="14"/>
      <c r="G16" s="14"/>
      <c r="H16" s="14"/>
      <c r="I16" s="29"/>
      <c r="J16" s="29"/>
      <c r="K16" s="29"/>
      <c r="L16" s="88" t="s">
        <v>146</v>
      </c>
      <c r="M16" s="88" t="s">
        <v>146</v>
      </c>
      <c r="N16" s="88" t="s">
        <v>146</v>
      </c>
    </row>
    <row r="17" spans="1:14" customFormat="1" ht="18.75" x14ac:dyDescent="0.3">
      <c r="A17" s="65"/>
      <c r="B17" s="70" t="s">
        <v>173</v>
      </c>
      <c r="C17" s="14"/>
      <c r="D17" s="14"/>
      <c r="E17" s="14"/>
      <c r="F17" s="14"/>
      <c r="G17" s="14"/>
      <c r="H17" s="14"/>
      <c r="I17" s="14"/>
      <c r="J17" s="14"/>
      <c r="K17" s="14"/>
      <c r="L17" s="88" t="s">
        <v>146</v>
      </c>
      <c r="M17" s="88" t="s">
        <v>146</v>
      </c>
      <c r="N17" s="88" t="s">
        <v>146</v>
      </c>
    </row>
    <row r="18" spans="1:14" customFormat="1" ht="18.75" x14ac:dyDescent="0.3">
      <c r="A18" s="65"/>
      <c r="B18" s="70" t="s">
        <v>174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92"/>
      <c r="N18" s="87"/>
    </row>
    <row r="19" spans="1:14" customFormat="1" ht="18.75" x14ac:dyDescent="0.3">
      <c r="A19" s="65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92"/>
      <c r="N19" s="87"/>
    </row>
    <row r="20" spans="1:14" customFormat="1" ht="15.75" x14ac:dyDescent="0.25">
      <c r="A20" s="14"/>
      <c r="B20" s="105" t="s">
        <v>180</v>
      </c>
      <c r="C20" s="14"/>
      <c r="D20" s="14"/>
      <c r="E20" s="14"/>
      <c r="F20" s="14"/>
      <c r="G20" s="14"/>
      <c r="H20" s="14"/>
      <c r="I20" s="29"/>
      <c r="J20" s="29"/>
      <c r="K20" s="29"/>
      <c r="L20" s="29"/>
      <c r="M20" s="29"/>
      <c r="N20" s="14"/>
    </row>
    <row r="21" spans="1:14" ht="15.75" x14ac:dyDescent="0.25">
      <c r="A21" s="14"/>
      <c r="B21" s="106" t="s">
        <v>178</v>
      </c>
      <c r="C21" s="14"/>
      <c r="D21" s="14"/>
      <c r="E21" s="14"/>
      <c r="F21" s="14"/>
      <c r="G21" s="14"/>
      <c r="H21" s="14"/>
      <c r="I21" s="29"/>
      <c r="J21" s="29"/>
      <c r="K21" s="29"/>
      <c r="L21" s="29"/>
      <c r="M21" s="29"/>
      <c r="N21" s="14"/>
    </row>
    <row r="22" spans="1:14" ht="15.75" x14ac:dyDescent="0.25">
      <c r="A22" s="14"/>
      <c r="B22" s="107" t="s">
        <v>135</v>
      </c>
      <c r="C22" s="14"/>
      <c r="D22" s="14"/>
      <c r="E22" s="14"/>
      <c r="F22" s="14"/>
      <c r="G22" s="14"/>
      <c r="H22" s="14"/>
      <c r="I22" s="29"/>
      <c r="J22" s="29"/>
      <c r="K22" s="29"/>
      <c r="L22" s="87" t="s">
        <v>146</v>
      </c>
      <c r="M22" s="87" t="s">
        <v>146</v>
      </c>
      <c r="N22" s="14">
        <v>97</v>
      </c>
    </row>
    <row r="23" spans="1:14" ht="15.75" x14ac:dyDescent="0.25">
      <c r="A23" s="14"/>
      <c r="B23" s="107" t="s">
        <v>179</v>
      </c>
      <c r="C23" s="14"/>
      <c r="D23" s="14"/>
      <c r="E23" s="14"/>
      <c r="F23" s="14"/>
      <c r="G23" s="14"/>
      <c r="H23" s="14"/>
      <c r="I23" s="29"/>
      <c r="J23" s="29"/>
      <c r="K23" s="29"/>
      <c r="L23" s="87" t="s">
        <v>146</v>
      </c>
      <c r="M23" s="87" t="s">
        <v>146</v>
      </c>
      <c r="N23" s="14">
        <v>10</v>
      </c>
    </row>
    <row r="24" spans="1:14" ht="15.75" x14ac:dyDescent="0.25">
      <c r="A24" s="14"/>
      <c r="B24" s="107" t="s">
        <v>136</v>
      </c>
      <c r="C24" s="14"/>
      <c r="D24" s="14"/>
      <c r="E24" s="14"/>
      <c r="F24" s="14"/>
      <c r="G24" s="14"/>
      <c r="H24" s="14"/>
      <c r="I24" s="91"/>
      <c r="J24" s="91"/>
      <c r="K24" s="91"/>
      <c r="L24" s="87" t="s">
        <v>146</v>
      </c>
      <c r="M24" s="87" t="s">
        <v>146</v>
      </c>
      <c r="N24" s="14">
        <v>5</v>
      </c>
    </row>
    <row r="25" spans="1:14" ht="15.75" x14ac:dyDescent="0.25">
      <c r="A25" s="14"/>
      <c r="B25" s="107" t="s">
        <v>137</v>
      </c>
      <c r="C25" s="14"/>
      <c r="D25" s="14"/>
      <c r="E25" s="14"/>
      <c r="F25" s="14"/>
      <c r="G25" s="14"/>
      <c r="H25" s="14"/>
      <c r="I25" s="91"/>
      <c r="J25" s="91"/>
      <c r="K25" s="91"/>
      <c r="L25" s="87" t="s">
        <v>146</v>
      </c>
      <c r="M25" s="87" t="s">
        <v>146</v>
      </c>
      <c r="N25" s="14">
        <v>10</v>
      </c>
    </row>
    <row r="26" spans="1:14" ht="15.75" x14ac:dyDescent="0.25">
      <c r="A26" s="14"/>
      <c r="B26" s="107"/>
      <c r="C26" s="14"/>
      <c r="D26" s="14"/>
      <c r="E26" s="14"/>
      <c r="F26" s="14"/>
      <c r="G26" s="14"/>
      <c r="H26" s="14"/>
      <c r="I26" s="91"/>
      <c r="J26" s="91"/>
      <c r="K26" s="91"/>
      <c r="L26" s="91"/>
      <c r="M26" s="91"/>
      <c r="N26" s="14"/>
    </row>
    <row r="27" spans="1:14" ht="15.75" x14ac:dyDescent="0.25">
      <c r="A27" s="14"/>
      <c r="B27" s="106" t="s">
        <v>176</v>
      </c>
      <c r="C27" s="14"/>
      <c r="D27" s="14"/>
      <c r="E27" s="14"/>
      <c r="F27" s="14"/>
      <c r="G27" s="14"/>
      <c r="H27" s="14"/>
      <c r="I27" s="91"/>
      <c r="J27" s="91"/>
      <c r="K27" s="91"/>
      <c r="L27" s="91"/>
      <c r="M27" s="91"/>
      <c r="N27" s="14"/>
    </row>
    <row r="28" spans="1:14" ht="15.75" x14ac:dyDescent="0.25">
      <c r="A28" s="14"/>
      <c r="B28" s="107" t="s">
        <v>135</v>
      </c>
      <c r="C28" s="14"/>
      <c r="D28" s="14"/>
      <c r="E28" s="14"/>
      <c r="F28" s="14"/>
      <c r="G28" s="14"/>
      <c r="H28" s="14"/>
      <c r="I28" s="91"/>
      <c r="J28" s="91"/>
      <c r="K28" s="91"/>
      <c r="L28" s="87" t="s">
        <v>146</v>
      </c>
      <c r="M28" s="87" t="s">
        <v>146</v>
      </c>
      <c r="N28" s="14">
        <v>68</v>
      </c>
    </row>
    <row r="29" spans="1:14" ht="15.75" x14ac:dyDescent="0.25">
      <c r="A29" s="14"/>
      <c r="B29" s="107" t="s">
        <v>179</v>
      </c>
      <c r="C29" s="14"/>
      <c r="D29" s="14"/>
      <c r="E29" s="14"/>
      <c r="F29" s="14"/>
      <c r="G29" s="14"/>
      <c r="H29" s="14"/>
      <c r="I29" s="91"/>
      <c r="J29" s="91"/>
      <c r="K29" s="91"/>
      <c r="L29" s="87" t="s">
        <v>146</v>
      </c>
      <c r="M29" s="87" t="s">
        <v>146</v>
      </c>
      <c r="N29" s="14">
        <v>7</v>
      </c>
    </row>
    <row r="30" spans="1:14" ht="15.75" x14ac:dyDescent="0.25">
      <c r="A30" s="14"/>
      <c r="B30" s="107" t="s">
        <v>136</v>
      </c>
      <c r="C30" s="14"/>
      <c r="D30" s="14"/>
      <c r="E30" s="14"/>
      <c r="F30" s="14"/>
      <c r="G30" s="14"/>
      <c r="H30" s="14"/>
      <c r="I30" s="91"/>
      <c r="J30" s="91"/>
      <c r="K30" s="91"/>
      <c r="L30" s="87" t="s">
        <v>146</v>
      </c>
      <c r="M30" s="87" t="s">
        <v>146</v>
      </c>
      <c r="N30" s="14">
        <v>3</v>
      </c>
    </row>
    <row r="31" spans="1:14" ht="15.75" x14ac:dyDescent="0.25">
      <c r="A31" s="14"/>
      <c r="B31" s="107" t="s">
        <v>137</v>
      </c>
      <c r="C31" s="14"/>
      <c r="D31" s="14"/>
      <c r="E31" s="14"/>
      <c r="F31" s="14"/>
      <c r="G31" s="14"/>
      <c r="H31" s="14"/>
      <c r="I31" s="91"/>
      <c r="J31" s="91"/>
      <c r="K31" s="91"/>
      <c r="L31" s="87" t="s">
        <v>146</v>
      </c>
      <c r="M31" s="87" t="s">
        <v>146</v>
      </c>
      <c r="N31" s="14">
        <v>2</v>
      </c>
    </row>
    <row r="32" spans="1:14" ht="15.75" x14ac:dyDescent="0.25">
      <c r="A32" s="14"/>
      <c r="B32" s="107"/>
      <c r="C32" s="14"/>
      <c r="D32" s="14"/>
      <c r="E32" s="14"/>
      <c r="F32" s="14"/>
      <c r="G32" s="14"/>
      <c r="H32" s="14"/>
      <c r="I32" s="91"/>
      <c r="J32" s="91"/>
      <c r="K32" s="91"/>
      <c r="L32" s="91"/>
      <c r="M32" s="91"/>
      <c r="N32" s="14"/>
    </row>
    <row r="33" spans="1:14" ht="15.75" x14ac:dyDescent="0.25">
      <c r="A33" s="14"/>
      <c r="B33" s="106" t="s">
        <v>177</v>
      </c>
      <c r="C33" s="14"/>
      <c r="D33" s="14"/>
      <c r="E33" s="14"/>
      <c r="F33" s="14"/>
      <c r="G33" s="14"/>
      <c r="H33" s="14"/>
      <c r="I33" s="91"/>
      <c r="J33" s="91"/>
      <c r="K33" s="91"/>
      <c r="L33" s="91"/>
      <c r="M33" s="91"/>
      <c r="N33" s="14"/>
    </row>
    <row r="34" spans="1:14" ht="15.75" x14ac:dyDescent="0.25">
      <c r="A34" s="14"/>
      <c r="B34" s="107" t="s">
        <v>135</v>
      </c>
      <c r="C34" s="14"/>
      <c r="D34" s="14"/>
      <c r="E34" s="14"/>
      <c r="F34" s="14"/>
      <c r="G34" s="14"/>
      <c r="H34" s="14"/>
      <c r="I34" s="91"/>
      <c r="J34" s="91"/>
      <c r="K34" s="91"/>
      <c r="L34" s="87" t="s">
        <v>146</v>
      </c>
      <c r="M34" s="87" t="s">
        <v>146</v>
      </c>
      <c r="N34" s="14">
        <v>19</v>
      </c>
    </row>
    <row r="35" spans="1:14" ht="15.75" x14ac:dyDescent="0.25">
      <c r="A35" s="14"/>
      <c r="B35" s="107" t="s">
        <v>179</v>
      </c>
      <c r="C35" s="14"/>
      <c r="D35" s="14"/>
      <c r="E35" s="14"/>
      <c r="F35" s="14"/>
      <c r="G35" s="14"/>
      <c r="H35" s="14"/>
      <c r="I35" s="91"/>
      <c r="J35" s="91"/>
      <c r="K35" s="91"/>
      <c r="L35" s="87" t="s">
        <v>146</v>
      </c>
      <c r="M35" s="87" t="s">
        <v>146</v>
      </c>
      <c r="N35" s="14">
        <v>1</v>
      </c>
    </row>
    <row r="36" spans="1:14" ht="15.75" x14ac:dyDescent="0.25">
      <c r="A36" s="14"/>
      <c r="B36" s="107" t="s">
        <v>136</v>
      </c>
      <c r="C36" s="14"/>
      <c r="D36" s="14"/>
      <c r="E36" s="14"/>
      <c r="F36" s="14"/>
      <c r="G36" s="14"/>
      <c r="H36" s="14"/>
      <c r="I36" s="91"/>
      <c r="J36" s="91"/>
      <c r="K36" s="91"/>
      <c r="L36" s="87" t="s">
        <v>146</v>
      </c>
      <c r="M36" s="87" t="s">
        <v>146</v>
      </c>
      <c r="N36" s="14">
        <v>0</v>
      </c>
    </row>
    <row r="37" spans="1:14" ht="15.75" x14ac:dyDescent="0.25">
      <c r="A37" s="14"/>
      <c r="B37" s="107" t="s">
        <v>137</v>
      </c>
      <c r="C37" s="14"/>
      <c r="D37" s="14"/>
      <c r="E37" s="14"/>
      <c r="F37" s="14"/>
      <c r="G37" s="14"/>
      <c r="H37" s="14"/>
      <c r="I37" s="91"/>
      <c r="J37" s="91"/>
      <c r="K37" s="91"/>
      <c r="L37" s="87" t="s">
        <v>146</v>
      </c>
      <c r="M37" s="87" t="s">
        <v>146</v>
      </c>
      <c r="N37" s="14">
        <v>0</v>
      </c>
    </row>
    <row r="38" spans="1:14" ht="15.75" x14ac:dyDescent="0.25">
      <c r="A38" s="14"/>
      <c r="B38" s="100"/>
      <c r="C38" s="14"/>
      <c r="D38" s="14"/>
      <c r="E38" s="14"/>
      <c r="F38" s="14"/>
      <c r="G38" s="14"/>
      <c r="H38" s="14"/>
      <c r="I38" s="91"/>
      <c r="J38" s="91"/>
      <c r="K38" s="91"/>
      <c r="L38" s="91"/>
      <c r="M38" s="91"/>
      <c r="N38" s="14"/>
    </row>
    <row r="39" spans="1:14" s="32" customFormat="1" ht="15.75" x14ac:dyDescent="0.25">
      <c r="B39" s="71"/>
      <c r="I39" s="67"/>
      <c r="J39" s="67"/>
      <c r="K39" s="67"/>
      <c r="L39" s="67"/>
      <c r="M39" s="67"/>
    </row>
    <row r="40" spans="1:14" customFormat="1" ht="18.75" x14ac:dyDescent="0.3">
      <c r="A40" s="65" t="s">
        <v>119</v>
      </c>
      <c r="B40" s="70"/>
      <c r="C40" s="14"/>
      <c r="D40" s="14"/>
      <c r="E40" s="14"/>
      <c r="F40" s="14"/>
      <c r="G40" s="14"/>
      <c r="H40" s="14"/>
      <c r="I40" s="14"/>
      <c r="J40" s="30"/>
      <c r="K40" s="30"/>
      <c r="L40" s="30"/>
      <c r="M40" s="97"/>
      <c r="N40" s="30"/>
    </row>
    <row r="41" spans="1:14" customFormat="1" ht="15.75" x14ac:dyDescent="0.25">
      <c r="A41" s="66"/>
      <c r="B41" s="70" t="s">
        <v>108</v>
      </c>
      <c r="C41" s="93"/>
      <c r="D41" s="93"/>
      <c r="E41" s="93"/>
      <c r="F41" s="93"/>
      <c r="G41" s="93"/>
      <c r="H41" s="93"/>
      <c r="I41" s="93"/>
      <c r="J41" s="96">
        <v>364</v>
      </c>
      <c r="K41" s="96">
        <v>396</v>
      </c>
      <c r="L41" s="96">
        <v>419</v>
      </c>
      <c r="M41" s="96">
        <v>417</v>
      </c>
      <c r="N41" s="96">
        <v>420</v>
      </c>
    </row>
    <row r="42" spans="1:14" ht="15.75" x14ac:dyDescent="0.25">
      <c r="A42" s="14"/>
      <c r="B42" s="64" t="s">
        <v>184</v>
      </c>
      <c r="C42" s="14"/>
      <c r="D42" s="14"/>
      <c r="E42" s="14"/>
      <c r="F42" s="14"/>
      <c r="G42" s="14"/>
      <c r="H42" s="14"/>
      <c r="I42" s="14"/>
      <c r="J42" s="93"/>
      <c r="K42" s="16"/>
      <c r="L42" s="16">
        <v>77</v>
      </c>
      <c r="M42" s="16">
        <v>16</v>
      </c>
      <c r="N42" s="16">
        <v>39</v>
      </c>
    </row>
    <row r="43" spans="1:14" ht="15.75" x14ac:dyDescent="0.25">
      <c r="A43" s="13"/>
      <c r="B43" s="70" t="s">
        <v>185</v>
      </c>
      <c r="C43" s="93"/>
      <c r="D43" s="93"/>
      <c r="E43" s="93"/>
      <c r="F43" s="93"/>
      <c r="G43" s="93"/>
      <c r="H43" s="93"/>
      <c r="I43" s="93"/>
      <c r="J43" s="93"/>
      <c r="K43" s="96"/>
      <c r="L43" s="96">
        <v>18</v>
      </c>
      <c r="M43" s="96">
        <v>36</v>
      </c>
      <c r="N43" s="96">
        <v>142</v>
      </c>
    </row>
    <row r="44" spans="1:14" ht="15.75" x14ac:dyDescent="0.25">
      <c r="A44" s="13"/>
      <c r="B44" s="70"/>
      <c r="C44" s="93"/>
      <c r="D44" s="93"/>
      <c r="E44" s="93"/>
      <c r="F44" s="93"/>
      <c r="G44" s="93"/>
      <c r="H44" s="93"/>
      <c r="I44" s="93"/>
      <c r="J44" s="93"/>
      <c r="K44" s="96"/>
      <c r="L44" s="96"/>
      <c r="M44" s="96"/>
      <c r="N44" s="96"/>
    </row>
    <row r="45" spans="1:14" customFormat="1" ht="15.75" x14ac:dyDescent="0.25">
      <c r="A45" s="14"/>
      <c r="B45" s="70" t="s">
        <v>152</v>
      </c>
      <c r="C45" s="14"/>
      <c r="D45" s="14"/>
      <c r="E45" s="14"/>
      <c r="F45" s="14"/>
      <c r="G45" s="14"/>
      <c r="H45" s="14"/>
      <c r="I45" s="14"/>
      <c r="J45" s="93"/>
      <c r="K45" s="93"/>
      <c r="L45" s="93"/>
      <c r="M45" s="93"/>
      <c r="N45" s="93"/>
    </row>
    <row r="46" spans="1:14" customFormat="1" ht="15.75" x14ac:dyDescent="0.25">
      <c r="A46" s="14"/>
      <c r="B46" s="64" t="s">
        <v>158</v>
      </c>
      <c r="C46" s="14"/>
      <c r="D46" s="14"/>
      <c r="E46" s="14"/>
      <c r="F46" s="14"/>
      <c r="G46" s="14"/>
      <c r="H46" s="14"/>
      <c r="I46" s="14"/>
      <c r="J46" s="15"/>
      <c r="K46" s="16"/>
      <c r="L46" s="16">
        <v>10302.709999999999</v>
      </c>
      <c r="M46" s="16">
        <v>6842.32</v>
      </c>
      <c r="N46" s="16">
        <v>7147</v>
      </c>
    </row>
    <row r="47" spans="1:14" customFormat="1" ht="15.75" x14ac:dyDescent="0.25">
      <c r="A47" s="14"/>
      <c r="B47" s="64" t="s">
        <v>159</v>
      </c>
      <c r="C47" s="14"/>
      <c r="D47" s="14"/>
      <c r="E47" s="14"/>
      <c r="F47" s="14"/>
      <c r="G47" s="14"/>
      <c r="H47" s="14"/>
      <c r="I47" s="14"/>
      <c r="J47" s="93"/>
      <c r="K47" s="16"/>
      <c r="L47" s="16">
        <v>5</v>
      </c>
      <c r="M47" s="16">
        <v>2</v>
      </c>
      <c r="N47" s="16">
        <v>12</v>
      </c>
    </row>
    <row r="48" spans="1:14" customFormat="1" ht="15.75" x14ac:dyDescent="0.25">
      <c r="A48" s="14"/>
      <c r="B48" s="64" t="s">
        <v>182</v>
      </c>
      <c r="C48" s="14"/>
      <c r="D48" s="14"/>
      <c r="E48" s="14"/>
      <c r="F48" s="14"/>
      <c r="G48" s="14"/>
      <c r="H48" s="14"/>
      <c r="I48" s="14"/>
      <c r="J48" s="93"/>
      <c r="K48" s="16"/>
      <c r="L48" s="16">
        <v>42</v>
      </c>
      <c r="M48" s="16">
        <v>13</v>
      </c>
      <c r="N48" s="16">
        <v>34</v>
      </c>
    </row>
    <row r="49" spans="1:15" customFormat="1" ht="15.75" x14ac:dyDescent="0.25">
      <c r="A49" s="14"/>
      <c r="B49" s="64" t="s">
        <v>160</v>
      </c>
      <c r="C49" s="14"/>
      <c r="D49" s="14"/>
      <c r="E49" s="14"/>
      <c r="F49" s="14"/>
      <c r="G49" s="14"/>
      <c r="H49" s="14"/>
      <c r="I49" s="14"/>
      <c r="J49" s="15"/>
      <c r="K49" s="15"/>
      <c r="L49" s="93">
        <v>0.11899999999999999</v>
      </c>
      <c r="M49" s="93">
        <v>0.154</v>
      </c>
      <c r="N49" s="93">
        <v>0.35289999999999999</v>
      </c>
    </row>
    <row r="50" spans="1:15" customFormat="1" ht="15.75" x14ac:dyDescent="0.25">
      <c r="A50" s="14"/>
      <c r="B50" s="64" t="s">
        <v>161</v>
      </c>
      <c r="C50" s="14"/>
      <c r="D50" s="14"/>
      <c r="E50" s="14"/>
      <c r="F50" s="14"/>
      <c r="G50" s="14"/>
      <c r="H50" s="14"/>
      <c r="I50" s="14"/>
      <c r="J50" s="93"/>
      <c r="K50" s="93"/>
      <c r="L50" s="96">
        <v>29</v>
      </c>
      <c r="M50" s="96">
        <v>5</v>
      </c>
      <c r="N50" s="96">
        <v>15</v>
      </c>
    </row>
    <row r="51" spans="1:15" customFormat="1" ht="15.75" x14ac:dyDescent="0.25">
      <c r="A51" s="14"/>
      <c r="B51" s="64" t="s">
        <v>162</v>
      </c>
      <c r="C51" s="14"/>
      <c r="D51" s="14"/>
      <c r="E51" s="14"/>
      <c r="F51" s="14"/>
      <c r="G51" s="14"/>
      <c r="H51" s="14"/>
      <c r="I51" s="14"/>
      <c r="J51" s="15"/>
      <c r="K51" s="15"/>
      <c r="L51" s="89">
        <v>0.37659999999999999</v>
      </c>
      <c r="M51" s="89">
        <v>0.313</v>
      </c>
      <c r="N51" s="89">
        <v>0.3846</v>
      </c>
    </row>
    <row r="52" spans="1:15" customFormat="1" ht="15.75" x14ac:dyDescent="0.25">
      <c r="A52" s="14"/>
      <c r="B52" s="64" t="s">
        <v>163</v>
      </c>
      <c r="C52" s="14"/>
      <c r="D52" s="14"/>
      <c r="E52" s="14"/>
      <c r="F52" s="14"/>
      <c r="G52" s="14"/>
      <c r="H52" s="14"/>
      <c r="I52" s="14"/>
      <c r="J52" s="93"/>
      <c r="K52" s="93"/>
      <c r="L52" s="96">
        <f>L42-L50</f>
        <v>48</v>
      </c>
      <c r="M52" s="96">
        <v>11</v>
      </c>
      <c r="N52" s="96">
        <v>24</v>
      </c>
    </row>
    <row r="53" spans="1:15" customFormat="1" ht="15.75" x14ac:dyDescent="0.25">
      <c r="A53" s="14"/>
      <c r="B53" s="64" t="s">
        <v>164</v>
      </c>
      <c r="C53" s="14"/>
      <c r="D53" s="14"/>
      <c r="E53" s="14"/>
      <c r="F53" s="14"/>
      <c r="G53" s="14"/>
      <c r="H53" s="14"/>
      <c r="I53" s="14"/>
      <c r="J53" s="93"/>
      <c r="K53" s="93"/>
      <c r="L53" s="93">
        <f>L52/L42</f>
        <v>0.62337662337662336</v>
      </c>
      <c r="M53" s="93">
        <f>M52/M42</f>
        <v>0.6875</v>
      </c>
      <c r="N53" s="93">
        <f>N52/N42</f>
        <v>0.61538461538461542</v>
      </c>
    </row>
    <row r="54" spans="1:15" s="32" customFormat="1" ht="15.75" x14ac:dyDescent="0.25">
      <c r="A54" s="14"/>
      <c r="B54" s="64" t="s">
        <v>107</v>
      </c>
      <c r="C54" s="14"/>
      <c r="D54" s="14"/>
      <c r="E54" s="14"/>
      <c r="F54" s="14"/>
      <c r="G54" s="14"/>
      <c r="H54" s="14"/>
      <c r="I54" s="14"/>
      <c r="J54" s="15"/>
      <c r="K54" s="15"/>
      <c r="L54" s="93">
        <v>0.21099999999999999</v>
      </c>
      <c r="M54" s="93">
        <v>4.2200000000000001E-2</v>
      </c>
      <c r="N54" s="93">
        <v>0.443</v>
      </c>
    </row>
    <row r="55" spans="1:15" s="32" customFormat="1" ht="15.75" x14ac:dyDescent="0.25">
      <c r="B55" s="71"/>
      <c r="J55" s="33"/>
      <c r="K55" s="33"/>
      <c r="L55" s="33"/>
      <c r="M55" s="33"/>
      <c r="N55" s="33"/>
    </row>
    <row r="56" spans="1:15" customFormat="1" ht="18.75" x14ac:dyDescent="0.3">
      <c r="A56" s="65" t="s">
        <v>120</v>
      </c>
      <c r="B56" s="70"/>
      <c r="C56" s="14"/>
      <c r="D56" s="14"/>
      <c r="E56" s="14"/>
      <c r="F56" s="14"/>
      <c r="G56" s="14"/>
      <c r="H56" s="14"/>
      <c r="I56" s="14"/>
      <c r="J56" s="15"/>
      <c r="K56" s="15"/>
      <c r="L56" s="15"/>
      <c r="M56" s="15"/>
      <c r="N56" s="15"/>
    </row>
    <row r="57" spans="1:15" customFormat="1" ht="21" x14ac:dyDescent="0.35">
      <c r="A57" s="14"/>
      <c r="B57" s="70"/>
      <c r="C57" s="14"/>
      <c r="D57" s="14"/>
      <c r="E57" s="14"/>
      <c r="F57" s="14"/>
      <c r="G57" s="14"/>
      <c r="H57" s="14"/>
      <c r="I57" s="14"/>
      <c r="J57" s="15"/>
      <c r="K57" s="61" t="s">
        <v>79</v>
      </c>
      <c r="L57" s="61" t="s">
        <v>78</v>
      </c>
      <c r="M57" s="61" t="s">
        <v>77</v>
      </c>
      <c r="N57" s="61" t="s">
        <v>76</v>
      </c>
    </row>
    <row r="58" spans="1:15" customFormat="1" ht="15.75" x14ac:dyDescent="0.25">
      <c r="A58" s="13" t="s">
        <v>103</v>
      </c>
      <c r="B58" s="70" t="s">
        <v>44</v>
      </c>
      <c r="C58" s="14"/>
      <c r="D58" s="68"/>
      <c r="E58" s="68"/>
      <c r="F58" s="14"/>
      <c r="G58" s="14"/>
      <c r="H58" s="14"/>
      <c r="I58" s="14"/>
      <c r="J58" s="69">
        <v>4057</v>
      </c>
      <c r="K58" s="69">
        <v>4319.3999999999996</v>
      </c>
      <c r="L58" s="69">
        <v>4274.5</v>
      </c>
      <c r="M58" s="69">
        <v>5229</v>
      </c>
      <c r="N58" s="69">
        <v>7870.5</v>
      </c>
    </row>
    <row r="59" spans="1:15" customFormat="1" ht="15.75" x14ac:dyDescent="0.25">
      <c r="A59" s="14"/>
      <c r="B59" s="70" t="s">
        <v>45</v>
      </c>
      <c r="C59" s="14"/>
      <c r="D59" s="68"/>
      <c r="E59" s="68"/>
      <c r="F59" s="14"/>
      <c r="G59" s="14"/>
      <c r="H59" s="14"/>
      <c r="I59" s="14"/>
      <c r="J59" s="69">
        <v>5597.8</v>
      </c>
      <c r="K59" s="69">
        <v>6524.5</v>
      </c>
      <c r="L59" s="69">
        <v>7075.4</v>
      </c>
      <c r="M59" s="69">
        <v>7734.5</v>
      </c>
      <c r="N59" s="69">
        <v>9433.6</v>
      </c>
    </row>
    <row r="60" spans="1:15" customFormat="1" ht="15.75" x14ac:dyDescent="0.25">
      <c r="A60" s="14"/>
      <c r="B60" s="70" t="s">
        <v>42</v>
      </c>
      <c r="C60" s="14"/>
      <c r="D60" s="68"/>
      <c r="E60" s="68"/>
      <c r="F60" s="14"/>
      <c r="G60" s="14"/>
      <c r="H60" s="14"/>
      <c r="I60" s="14"/>
      <c r="J60" s="69">
        <v>3696.6</v>
      </c>
      <c r="K60" s="69">
        <v>4305.6000000000004</v>
      </c>
      <c r="L60" s="69">
        <v>4425.7</v>
      </c>
      <c r="M60" s="69">
        <v>6087.5</v>
      </c>
      <c r="N60" s="69">
        <v>7907.7</v>
      </c>
    </row>
    <row r="61" spans="1:15" customFormat="1" ht="15.75" x14ac:dyDescent="0.25">
      <c r="A61" s="14"/>
      <c r="B61" s="70" t="s">
        <v>43</v>
      </c>
      <c r="C61" s="14"/>
      <c r="D61" s="68"/>
      <c r="E61" s="68"/>
      <c r="F61" s="14"/>
      <c r="G61" s="14"/>
      <c r="H61" s="14"/>
      <c r="I61" s="14"/>
      <c r="J61" s="69">
        <v>1493.6</v>
      </c>
      <c r="K61" s="69">
        <v>3393.7</v>
      </c>
      <c r="L61" s="69">
        <v>4283.3999999999996</v>
      </c>
      <c r="M61" s="69">
        <v>5470.3</v>
      </c>
      <c r="N61" s="69">
        <v>5338.1</v>
      </c>
    </row>
    <row r="62" spans="1:15" customFormat="1" ht="15.75" x14ac:dyDescent="0.25">
      <c r="A62" s="14"/>
      <c r="B62" s="70" t="s">
        <v>55</v>
      </c>
      <c r="C62" s="14"/>
      <c r="D62" s="68"/>
      <c r="E62" s="68"/>
      <c r="F62" s="14"/>
      <c r="G62" s="14"/>
      <c r="H62" s="14"/>
      <c r="I62" s="14"/>
      <c r="J62" s="69">
        <v>3612.6</v>
      </c>
      <c r="K62" s="69">
        <v>4267</v>
      </c>
      <c r="L62" s="69">
        <v>4390.8</v>
      </c>
      <c r="M62" s="69">
        <v>5987.9</v>
      </c>
      <c r="N62" s="69">
        <v>7856.6</v>
      </c>
      <c r="O62" s="104"/>
    </row>
    <row r="63" spans="1:15" customFormat="1" ht="15.75" x14ac:dyDescent="0.25">
      <c r="A63" s="14"/>
      <c r="B63" s="70" t="s">
        <v>56</v>
      </c>
      <c r="C63" s="14"/>
      <c r="D63" s="14"/>
      <c r="E63" s="14"/>
      <c r="F63" s="14"/>
      <c r="G63" s="14"/>
      <c r="H63" s="14"/>
      <c r="I63" s="14"/>
      <c r="J63" s="69">
        <v>1404.8</v>
      </c>
      <c r="K63" s="69">
        <v>2836.8</v>
      </c>
      <c r="L63" s="69">
        <v>2686.5</v>
      </c>
      <c r="M63" s="69">
        <v>4276.6000000000004</v>
      </c>
      <c r="N63" s="69">
        <v>3778.1</v>
      </c>
    </row>
    <row r="64" spans="1:15" customFormat="1" ht="15.75" x14ac:dyDescent="0.25">
      <c r="A64" s="14"/>
      <c r="B64" s="70" t="s">
        <v>201</v>
      </c>
      <c r="C64" s="14"/>
      <c r="D64" s="14"/>
      <c r="E64" s="14"/>
      <c r="F64" s="14"/>
      <c r="G64" s="14"/>
      <c r="H64" s="14"/>
      <c r="I64" s="14"/>
      <c r="J64" s="69"/>
      <c r="K64" s="69">
        <v>26360.45</v>
      </c>
      <c r="L64" s="69">
        <v>29008.54</v>
      </c>
      <c r="M64" s="69">
        <v>32702.82</v>
      </c>
      <c r="N64" s="69">
        <v>40487.9</v>
      </c>
    </row>
    <row r="65" spans="1:14" customFormat="1" ht="15.75" x14ac:dyDescent="0.25">
      <c r="A65" s="14"/>
      <c r="B65" s="70"/>
      <c r="C65" s="14"/>
      <c r="D65" s="14"/>
      <c r="E65" s="14"/>
      <c r="F65" s="14"/>
      <c r="G65" s="14"/>
      <c r="H65" s="14"/>
      <c r="I65" s="14"/>
      <c r="J65" s="69"/>
      <c r="K65" s="69">
        <f>K58+K59</f>
        <v>10843.9</v>
      </c>
      <c r="L65" s="69">
        <f t="shared" ref="L65:N65" si="0">L58+L59</f>
        <v>11349.9</v>
      </c>
      <c r="M65" s="69">
        <f t="shared" si="0"/>
        <v>12963.5</v>
      </c>
      <c r="N65" s="69">
        <f t="shared" si="0"/>
        <v>17304.099999999999</v>
      </c>
    </row>
    <row r="66" spans="1:14" customFormat="1" ht="15.75" x14ac:dyDescent="0.25">
      <c r="A66" s="14"/>
      <c r="B66" s="70" t="s">
        <v>12</v>
      </c>
      <c r="C66" s="14"/>
      <c r="D66" s="14"/>
      <c r="E66" s="14"/>
      <c r="F66" s="14"/>
      <c r="G66" s="14"/>
      <c r="H66" s="14"/>
      <c r="I66" s="14"/>
      <c r="J66" s="29">
        <v>0.91</v>
      </c>
      <c r="K66" s="29">
        <v>1</v>
      </c>
      <c r="L66" s="29">
        <v>1.04</v>
      </c>
      <c r="M66" s="29">
        <v>1.1599999999999999</v>
      </c>
      <c r="N66" s="29">
        <v>1</v>
      </c>
    </row>
    <row r="67" spans="1:14" customFormat="1" ht="15.75" x14ac:dyDescent="0.25">
      <c r="A67" s="14"/>
      <c r="B67" s="70" t="s">
        <v>13</v>
      </c>
      <c r="C67" s="14"/>
      <c r="D67" s="14"/>
      <c r="E67" s="14"/>
      <c r="F67" s="14"/>
      <c r="G67" s="14"/>
      <c r="H67" s="14"/>
      <c r="I67" s="14"/>
      <c r="J67" s="29">
        <v>0.27</v>
      </c>
      <c r="K67" s="29">
        <v>0.52</v>
      </c>
      <c r="L67" s="29">
        <v>0.61</v>
      </c>
      <c r="M67" s="29">
        <v>0.71</v>
      </c>
      <c r="N67" s="29">
        <v>0.56999999999999995</v>
      </c>
    </row>
    <row r="68" spans="1:14" customFormat="1" ht="15.75" x14ac:dyDescent="0.25">
      <c r="A68" s="14"/>
      <c r="B68" s="70" t="s">
        <v>57</v>
      </c>
      <c r="C68" s="14"/>
      <c r="D68" s="14"/>
      <c r="E68" s="14"/>
      <c r="F68" s="14"/>
      <c r="G68" s="14"/>
      <c r="H68" s="14"/>
      <c r="I68" s="29"/>
      <c r="J68" s="29">
        <v>0.98</v>
      </c>
      <c r="K68" s="29">
        <v>0.99</v>
      </c>
      <c r="L68" s="29">
        <v>0.99</v>
      </c>
      <c r="M68" s="29">
        <v>0.98</v>
      </c>
      <c r="N68" s="14">
        <v>0.99</v>
      </c>
    </row>
    <row r="69" spans="1:14" customFormat="1" ht="15.75" x14ac:dyDescent="0.25">
      <c r="A69" s="14"/>
      <c r="B69" s="70" t="s">
        <v>58</v>
      </c>
      <c r="C69" s="14"/>
      <c r="D69" s="14"/>
      <c r="E69" s="14"/>
      <c r="F69" s="14"/>
      <c r="G69" s="14"/>
      <c r="H69" s="14"/>
      <c r="I69" s="29"/>
      <c r="J69" s="29">
        <v>0.94</v>
      </c>
      <c r="K69" s="29">
        <v>0.84</v>
      </c>
      <c r="L69" s="29">
        <v>0.63</v>
      </c>
      <c r="M69" s="29">
        <v>0.78</v>
      </c>
      <c r="N69" s="14">
        <v>0.71</v>
      </c>
    </row>
    <row r="70" spans="1:14" customFormat="1" ht="15.75" x14ac:dyDescent="0.25">
      <c r="A70" s="14"/>
      <c r="B70" s="70" t="s">
        <v>200</v>
      </c>
      <c r="C70" s="14"/>
      <c r="D70" s="14"/>
      <c r="E70" s="14"/>
      <c r="F70" s="14"/>
      <c r="G70" s="14"/>
      <c r="H70" s="14"/>
      <c r="I70" s="29"/>
      <c r="J70" s="29"/>
      <c r="K70" s="29"/>
      <c r="L70" s="91"/>
      <c r="M70" s="91"/>
      <c r="N70" s="91"/>
    </row>
    <row r="71" spans="1:14" customFormat="1" ht="15.75" x14ac:dyDescent="0.25">
      <c r="A71" s="14"/>
      <c r="B71" s="70" t="s">
        <v>200</v>
      </c>
      <c r="C71" s="14"/>
      <c r="D71" s="14"/>
      <c r="E71" s="14"/>
      <c r="F71" s="14"/>
      <c r="G71" s="14"/>
      <c r="H71" s="14"/>
      <c r="I71" s="14"/>
      <c r="J71" s="29">
        <v>0.4</v>
      </c>
      <c r="K71" s="29">
        <v>0.41</v>
      </c>
      <c r="L71" s="29">
        <v>0.39</v>
      </c>
      <c r="M71" s="29">
        <v>0.4</v>
      </c>
      <c r="N71" s="29">
        <v>0.43</v>
      </c>
    </row>
    <row r="72" spans="1:14" customFormat="1" ht="15.75" x14ac:dyDescent="0.25">
      <c r="A72" s="14"/>
      <c r="B72" s="70" t="s">
        <v>202</v>
      </c>
      <c r="C72" s="14"/>
      <c r="D72" s="14"/>
      <c r="E72" s="14"/>
      <c r="F72" s="14"/>
      <c r="G72" s="14"/>
      <c r="H72" s="14"/>
      <c r="I72" s="14"/>
      <c r="J72" s="15">
        <f>(J62+J63)/'National Accounts GDP Current'!K27</f>
        <v>4.6235630107170286E-2</v>
      </c>
      <c r="K72" s="93">
        <f>(K62+K63)/'National Accounts GDP Current'!K27</f>
        <v>6.5461926327443756E-2</v>
      </c>
      <c r="L72" s="93">
        <f>(L62+L63)/'National Accounts GDP Current'!L27</f>
        <v>5.8770305980122603E-2</v>
      </c>
      <c r="M72" s="93">
        <f>(M62+M63)/'National Accounts GDP Current'!M27</f>
        <v>7.8142878365281471E-2</v>
      </c>
      <c r="N72" s="93">
        <f>(N62+N63)/'National Accounts GDP Current'!N27</f>
        <v>8.3943077013316866E-2</v>
      </c>
    </row>
    <row r="73" spans="1:14" customFormat="1" ht="15.75" x14ac:dyDescent="0.25">
      <c r="A73" s="14"/>
      <c r="B73" s="70"/>
      <c r="C73" s="14"/>
      <c r="D73" s="14"/>
      <c r="E73" s="14"/>
      <c r="F73" s="14"/>
      <c r="G73" s="14"/>
      <c r="H73" s="14"/>
      <c r="I73" s="14"/>
      <c r="J73" s="93"/>
      <c r="K73" s="93"/>
      <c r="L73" s="93"/>
      <c r="M73" s="93"/>
      <c r="N73" s="93"/>
    </row>
    <row r="74" spans="1:14" ht="16.5" x14ac:dyDescent="0.25">
      <c r="A74" s="14"/>
      <c r="B74" s="70" t="s">
        <v>125</v>
      </c>
      <c r="C74" s="93"/>
      <c r="D74" s="93"/>
      <c r="E74" s="93"/>
      <c r="F74" s="119"/>
      <c r="G74" s="120"/>
      <c r="H74" s="120"/>
      <c r="I74" s="120"/>
      <c r="J74" s="121">
        <f>3507.6/('Public Investment Management'!J62+'Public Investment Management'!J63)</f>
        <v>0.69908717662534381</v>
      </c>
      <c r="K74" s="121">
        <f>4579.1/('Public Investment Management'!K62+'Public Investment Management'!K63)</f>
        <v>0.64459866550297029</v>
      </c>
      <c r="L74" s="121">
        <f>4496.6/('Public Investment Management'!L62+'Public Investment Management'!L63)</f>
        <v>0.63535529085950859</v>
      </c>
      <c r="M74" s="121">
        <f>5774.7/('Public Investment Management'!M62+'Public Investment Management'!M63)</f>
        <v>0.56258950752593895</v>
      </c>
      <c r="N74" s="121">
        <f>8243.7/('Public Investment Management'!N62+'Public Investment Management'!N63)</f>
        <v>0.70854426843837837</v>
      </c>
    </row>
    <row r="75" spans="1:14" ht="16.5" x14ac:dyDescent="0.25">
      <c r="A75" s="14"/>
      <c r="B75" s="118"/>
      <c r="C75" s="93"/>
      <c r="D75" s="93"/>
      <c r="E75" s="93"/>
      <c r="F75" s="119"/>
      <c r="G75" s="120"/>
      <c r="H75" s="120"/>
      <c r="I75" s="120"/>
      <c r="J75" s="121"/>
      <c r="K75" s="121"/>
      <c r="L75" s="121"/>
      <c r="M75" s="121"/>
      <c r="N75" s="121"/>
    </row>
    <row r="76" spans="1:14" customFormat="1" ht="15.75" x14ac:dyDescent="0.25">
      <c r="A76" s="13" t="s">
        <v>104</v>
      </c>
      <c r="B76" s="70" t="s">
        <v>166</v>
      </c>
      <c r="C76" s="14"/>
      <c r="D76" s="14"/>
      <c r="E76" s="14"/>
      <c r="F76" s="14"/>
      <c r="G76" s="14"/>
      <c r="H76" s="14"/>
      <c r="I76" s="14"/>
      <c r="J76" s="15"/>
      <c r="K76" s="15"/>
      <c r="L76" s="15"/>
      <c r="M76" s="89">
        <v>1.2430000000000001</v>
      </c>
      <c r="N76" s="89">
        <v>0.96799999999999997</v>
      </c>
    </row>
    <row r="77" spans="1:14" customFormat="1" ht="15.75" x14ac:dyDescent="0.25">
      <c r="A77" s="13"/>
      <c r="B77" s="70" t="s">
        <v>167</v>
      </c>
      <c r="C77" s="14"/>
      <c r="D77" s="14"/>
      <c r="E77" s="14"/>
      <c r="F77" s="14"/>
      <c r="G77" s="14"/>
      <c r="H77" s="14"/>
      <c r="I77" s="14"/>
      <c r="J77" s="15"/>
      <c r="K77" s="15"/>
      <c r="L77" s="15"/>
      <c r="M77" s="91"/>
      <c r="N77" s="91"/>
    </row>
    <row r="78" spans="1:14" customFormat="1" ht="15.75" x14ac:dyDescent="0.25">
      <c r="A78" s="14"/>
      <c r="B78" s="70" t="s">
        <v>105</v>
      </c>
      <c r="C78" s="14"/>
      <c r="D78" s="14"/>
      <c r="E78" s="14"/>
      <c r="F78" s="14"/>
      <c r="G78" s="14"/>
      <c r="H78" s="14"/>
      <c r="I78" s="14"/>
      <c r="J78" s="15"/>
      <c r="K78" s="15"/>
      <c r="L78" s="15"/>
      <c r="M78" s="90">
        <v>2.3E-3</v>
      </c>
      <c r="N78" s="90">
        <v>2.99E-3</v>
      </c>
    </row>
    <row r="79" spans="1:14" customFormat="1" ht="15.75" x14ac:dyDescent="0.25">
      <c r="A79" s="14"/>
      <c r="B79" s="70" t="s">
        <v>165</v>
      </c>
      <c r="C79" s="14"/>
      <c r="D79" s="14"/>
      <c r="E79" s="14"/>
      <c r="F79" s="14"/>
      <c r="G79" s="14"/>
      <c r="H79" s="14"/>
      <c r="I79" s="14"/>
      <c r="J79" s="15"/>
      <c r="K79" s="15"/>
      <c r="L79" s="15"/>
      <c r="M79" s="90" t="s">
        <v>147</v>
      </c>
      <c r="N79" s="90" t="s">
        <v>147</v>
      </c>
    </row>
    <row r="80" spans="1:14" customFormat="1" ht="15.75" x14ac:dyDescent="0.25">
      <c r="A80" s="14"/>
      <c r="B80" s="70" t="s">
        <v>106</v>
      </c>
      <c r="C80" s="14"/>
      <c r="D80" s="14"/>
      <c r="E80" s="14"/>
      <c r="F80" s="14"/>
      <c r="G80" s="14"/>
      <c r="H80" s="14"/>
      <c r="I80" s="14"/>
      <c r="J80" s="15"/>
      <c r="K80" s="15"/>
      <c r="L80" s="15"/>
      <c r="M80" s="90" t="s">
        <v>147</v>
      </c>
      <c r="N80" s="90" t="s">
        <v>147</v>
      </c>
    </row>
    <row r="81" spans="1:14" customFormat="1" ht="15.75" x14ac:dyDescent="0.25">
      <c r="A81" s="14"/>
      <c r="B81" s="70" t="s">
        <v>168</v>
      </c>
      <c r="C81" s="14"/>
      <c r="D81" s="14"/>
      <c r="E81" s="14"/>
      <c r="F81" s="14"/>
      <c r="G81" s="14"/>
      <c r="H81" s="14"/>
      <c r="I81" s="14"/>
      <c r="J81" s="15"/>
      <c r="K81" s="15"/>
      <c r="L81" s="15"/>
      <c r="M81" s="14"/>
      <c r="N81" s="14"/>
    </row>
    <row r="82" spans="1:14" customFormat="1" ht="15.75" x14ac:dyDescent="0.25">
      <c r="A82" s="14"/>
      <c r="B82" s="70" t="s">
        <v>133</v>
      </c>
      <c r="C82" s="14"/>
      <c r="D82" s="14"/>
      <c r="E82" s="14"/>
      <c r="F82" s="14"/>
      <c r="G82" s="14"/>
      <c r="H82" s="14"/>
      <c r="I82" s="14"/>
      <c r="J82" s="15"/>
      <c r="K82" s="15"/>
      <c r="L82" s="15"/>
      <c r="M82" s="90"/>
      <c r="N82" s="90"/>
    </row>
    <row r="83" spans="1:14" customFormat="1" ht="15.75" x14ac:dyDescent="0.25">
      <c r="A83" s="14"/>
      <c r="B83" s="70" t="s">
        <v>134</v>
      </c>
      <c r="C83" s="14"/>
      <c r="D83" s="14"/>
      <c r="E83" s="14"/>
      <c r="F83" s="14"/>
      <c r="G83" s="14"/>
      <c r="H83" s="14"/>
      <c r="I83" s="14"/>
      <c r="J83" s="15"/>
      <c r="K83" s="15"/>
      <c r="L83" s="15"/>
      <c r="M83" s="93"/>
      <c r="N83" s="93"/>
    </row>
    <row r="84" spans="1:14" s="32" customFormat="1" x14ac:dyDescent="0.25">
      <c r="J84" s="33"/>
      <c r="K84" s="33"/>
      <c r="L84" s="33"/>
      <c r="M84" s="33"/>
      <c r="N84" s="33"/>
    </row>
    <row r="85" spans="1:14" customFormat="1" ht="18.75" x14ac:dyDescent="0.3">
      <c r="A85" s="65" t="s">
        <v>121</v>
      </c>
      <c r="B85" s="3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 customFormat="1" ht="15.75" x14ac:dyDescent="0.25">
      <c r="A86" s="14"/>
      <c r="B86" s="70"/>
      <c r="C86" s="15"/>
      <c r="D86" s="15"/>
      <c r="E86" s="15"/>
      <c r="F86" s="15"/>
      <c r="G86" s="15"/>
      <c r="H86" s="15"/>
      <c r="I86" s="15"/>
      <c r="J86" s="15"/>
      <c r="K86" s="15"/>
      <c r="L86" s="96"/>
      <c r="M86" s="96"/>
      <c r="N86" s="96"/>
    </row>
    <row r="87" spans="1:14" s="103" customFormat="1" ht="15.75" x14ac:dyDescent="0.25">
      <c r="A87" s="110" t="s">
        <v>111</v>
      </c>
      <c r="B87" s="106" t="s">
        <v>108</v>
      </c>
      <c r="C87" s="101"/>
      <c r="D87" s="101"/>
      <c r="E87" s="101"/>
      <c r="F87" s="101"/>
      <c r="G87" s="101"/>
      <c r="H87" s="101"/>
      <c r="I87" s="101"/>
      <c r="J87" s="102">
        <v>364</v>
      </c>
      <c r="K87" s="109">
        <f>K41</f>
        <v>396</v>
      </c>
      <c r="L87" s="109">
        <f t="shared" ref="L87:N87" si="1">L41</f>
        <v>419</v>
      </c>
      <c r="M87" s="109">
        <f t="shared" si="1"/>
        <v>417</v>
      </c>
      <c r="N87" s="109">
        <f t="shared" si="1"/>
        <v>420</v>
      </c>
    </row>
    <row r="88" spans="1:14" customFormat="1" ht="15.75" x14ac:dyDescent="0.25">
      <c r="A88" s="14"/>
      <c r="B88" s="70" t="s">
        <v>109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pans="1:14" customFormat="1" ht="15.75" x14ac:dyDescent="0.25">
      <c r="A89" s="14"/>
      <c r="B89" s="70" t="s">
        <v>59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pans="1:14" customFormat="1" ht="15.75" x14ac:dyDescent="0.25">
      <c r="A90" s="14"/>
      <c r="B90" s="70" t="s">
        <v>110</v>
      </c>
      <c r="C90" s="15"/>
      <c r="D90" s="15"/>
      <c r="E90" s="15"/>
      <c r="F90" s="15"/>
      <c r="G90" s="15"/>
      <c r="H90" s="15"/>
      <c r="I90" s="15"/>
      <c r="J90" s="15"/>
      <c r="K90" s="93">
        <f>K95/K87</f>
        <v>0</v>
      </c>
      <c r="L90" s="93">
        <f>L95/L87</f>
        <v>4.2959427207637228E-2</v>
      </c>
      <c r="M90" s="93">
        <f>M95/M87</f>
        <v>8.6330935251798566E-2</v>
      </c>
      <c r="N90" s="15">
        <f>N95/N87</f>
        <v>0.33809523809523812</v>
      </c>
    </row>
    <row r="91" spans="1:14" customFormat="1" ht="15.75" x14ac:dyDescent="0.25">
      <c r="A91" s="14"/>
      <c r="B91" s="70" t="s">
        <v>46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v>0.39300000000000002</v>
      </c>
    </row>
    <row r="92" spans="1:14" customFormat="1" ht="15.75" x14ac:dyDescent="0.25">
      <c r="A92" s="14"/>
      <c r="B92" s="70" t="s">
        <v>47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v>0.621</v>
      </c>
    </row>
    <row r="93" spans="1:14" customFormat="1" ht="15.75" x14ac:dyDescent="0.25">
      <c r="A93" s="14"/>
      <c r="B93" s="70" t="s">
        <v>175</v>
      </c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6">
        <v>30</v>
      </c>
    </row>
    <row r="94" spans="1:14" customFormat="1" ht="15.75" x14ac:dyDescent="0.25">
      <c r="A94" s="14"/>
      <c r="B94" s="70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15.75" x14ac:dyDescent="0.25">
      <c r="A95" s="13" t="s">
        <v>112</v>
      </c>
      <c r="B95" s="70" t="s">
        <v>187</v>
      </c>
      <c r="C95" s="93"/>
      <c r="D95" s="93"/>
      <c r="E95" s="93"/>
      <c r="F95" s="93"/>
      <c r="G95" s="93"/>
      <c r="H95" s="93"/>
      <c r="I95" s="93"/>
      <c r="J95" s="93"/>
      <c r="K95" s="96">
        <f>K43</f>
        <v>0</v>
      </c>
      <c r="L95" s="96">
        <f t="shared" ref="L95:N95" si="2">L43</f>
        <v>18</v>
      </c>
      <c r="M95" s="96">
        <f t="shared" si="2"/>
        <v>36</v>
      </c>
      <c r="N95" s="96">
        <f t="shared" si="2"/>
        <v>142</v>
      </c>
    </row>
    <row r="96" spans="1:14" customFormat="1" ht="15.75" x14ac:dyDescent="0.25">
      <c r="A96" s="14"/>
      <c r="B96" s="70" t="s">
        <v>169</v>
      </c>
      <c r="C96" s="15"/>
      <c r="D96" s="15"/>
      <c r="E96" s="15"/>
      <c r="F96" s="15"/>
      <c r="G96" s="15"/>
      <c r="H96" s="15"/>
      <c r="I96" s="15"/>
      <c r="J96" s="15"/>
      <c r="K96" s="15"/>
      <c r="L96" s="93">
        <v>0.66700000000000004</v>
      </c>
      <c r="M96" s="93">
        <v>0.69399999999999995</v>
      </c>
      <c r="N96" s="93">
        <v>0.68600000000000005</v>
      </c>
    </row>
    <row r="97" spans="1:14" customFormat="1" ht="15.75" x14ac:dyDescent="0.25">
      <c r="A97" s="14"/>
      <c r="B97" s="70" t="s">
        <v>170</v>
      </c>
      <c r="C97" s="15"/>
      <c r="D97" s="15"/>
      <c r="E97" s="15"/>
      <c r="F97" s="15"/>
      <c r="G97" s="15"/>
      <c r="H97" s="15"/>
      <c r="I97" s="15"/>
      <c r="J97" s="15"/>
      <c r="K97" s="15"/>
      <c r="L97" s="93">
        <v>1.7709999999999999</v>
      </c>
      <c r="M97" s="93">
        <v>0.67200000000000004</v>
      </c>
      <c r="N97" s="93">
        <v>0.67200000000000004</v>
      </c>
    </row>
    <row r="98" spans="1:14" customFormat="1" ht="15.75" x14ac:dyDescent="0.25">
      <c r="A98" s="14"/>
      <c r="B98" s="70" t="s">
        <v>171</v>
      </c>
      <c r="C98" s="15"/>
      <c r="D98" s="15"/>
      <c r="E98" s="15"/>
      <c r="F98" s="15"/>
      <c r="G98" s="15"/>
      <c r="H98" s="15"/>
      <c r="I98" s="15"/>
      <c r="J98" s="15"/>
      <c r="K98" s="15"/>
      <c r="L98" s="93">
        <v>0.111</v>
      </c>
      <c r="M98" s="93">
        <v>0.25</v>
      </c>
      <c r="N98" s="93">
        <v>0.22900000000000001</v>
      </c>
    </row>
    <row r="99" spans="1:14" customFormat="1" ht="15.75" x14ac:dyDescent="0.25">
      <c r="A99" s="14"/>
      <c r="B99" s="70" t="s">
        <v>186</v>
      </c>
      <c r="C99" s="15"/>
      <c r="D99" s="15"/>
      <c r="E99" s="15"/>
      <c r="F99" s="15"/>
      <c r="G99" s="15"/>
      <c r="H99" s="15"/>
      <c r="I99" s="15"/>
      <c r="J99" s="15"/>
      <c r="K99" s="15"/>
      <c r="L99" s="104">
        <v>4.8</v>
      </c>
      <c r="M99" s="104">
        <v>3.1</v>
      </c>
      <c r="N99" s="104">
        <v>5.9</v>
      </c>
    </row>
    <row r="100" spans="1:14" customFormat="1" x14ac:dyDescent="0.25">
      <c r="A100" s="14"/>
      <c r="B100" s="3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s="32" customFormat="1" x14ac:dyDescent="0.25">
      <c r="B101" s="7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  <row r="102" spans="1:14" customFormat="1" ht="18.75" x14ac:dyDescent="0.3">
      <c r="A102" s="65" t="s">
        <v>122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customFormat="1" ht="15.75" x14ac:dyDescent="0.25">
      <c r="A103" s="13"/>
      <c r="B103" s="70" t="s">
        <v>113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6">
        <v>57</v>
      </c>
      <c r="M103" s="14">
        <v>81</v>
      </c>
      <c r="N103" s="14">
        <v>131</v>
      </c>
    </row>
    <row r="104" spans="1:14" customFormat="1" ht="15.75" x14ac:dyDescent="0.25">
      <c r="A104" s="13"/>
      <c r="B104" s="70" t="s">
        <v>52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6">
        <v>56</v>
      </c>
      <c r="M104" s="14">
        <v>74</v>
      </c>
      <c r="N104" s="14">
        <v>120</v>
      </c>
    </row>
    <row r="105" spans="1:14" customFormat="1" ht="15.75" x14ac:dyDescent="0.25">
      <c r="A105" s="13"/>
      <c r="B105" s="70" t="s">
        <v>114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6" t="s">
        <v>148</v>
      </c>
      <c r="M105" s="14">
        <v>0</v>
      </c>
      <c r="N105" s="14">
        <v>0</v>
      </c>
    </row>
    <row r="106" spans="1:14" customFormat="1" ht="15.75" x14ac:dyDescent="0.25">
      <c r="A106" s="13"/>
      <c r="B106" s="70" t="s">
        <v>115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6" t="s">
        <v>148</v>
      </c>
      <c r="M106" s="14">
        <v>0</v>
      </c>
      <c r="N106" s="14">
        <v>0</v>
      </c>
    </row>
    <row r="107" spans="1:14" customFormat="1" ht="15.75" x14ac:dyDescent="0.25">
      <c r="A107" s="13"/>
      <c r="B107" s="70" t="s">
        <v>48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6" t="s">
        <v>148</v>
      </c>
      <c r="M107" s="14">
        <v>3</v>
      </c>
      <c r="N107" s="14">
        <v>1</v>
      </c>
    </row>
    <row r="108" spans="1:14" s="32" customFormat="1" x14ac:dyDescent="0.25">
      <c r="A108" s="73"/>
      <c r="M108" s="74"/>
    </row>
    <row r="109" spans="1:14" customFormat="1" ht="18.75" x14ac:dyDescent="0.3">
      <c r="A109" s="65" t="s">
        <v>123</v>
      </c>
      <c r="B109" s="70" t="s">
        <v>117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>
        <v>0</v>
      </c>
      <c r="M109" s="92">
        <v>1</v>
      </c>
      <c r="N109" s="87">
        <v>2</v>
      </c>
    </row>
    <row r="110" spans="1:14" customFormat="1" ht="31.5" x14ac:dyDescent="0.25">
      <c r="A110" s="13"/>
      <c r="B110" s="98" t="s">
        <v>172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92" t="s">
        <v>148</v>
      </c>
      <c r="N110" s="87" t="s">
        <v>148</v>
      </c>
    </row>
    <row r="111" spans="1:14" customFormat="1" ht="15.75" x14ac:dyDescent="0.25">
      <c r="A111" s="13"/>
      <c r="B111" s="99" t="s">
        <v>116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92" t="s">
        <v>149</v>
      </c>
      <c r="N111" s="87" t="s">
        <v>149</v>
      </c>
    </row>
    <row r="112" spans="1:14" s="32" customFormat="1" x14ac:dyDescent="0.25">
      <c r="A112" s="73"/>
      <c r="M112" s="74"/>
    </row>
    <row r="113" spans="1:14" customFormat="1" ht="18.75" x14ac:dyDescent="0.3">
      <c r="A113" s="65" t="s">
        <v>124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6"/>
      <c r="N113" s="14"/>
    </row>
    <row r="114" spans="1:14" customFormat="1" ht="18.75" x14ac:dyDescent="0.3">
      <c r="A114" s="65"/>
      <c r="B114" s="99" t="s">
        <v>118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92" t="s">
        <v>150</v>
      </c>
      <c r="N114" s="87" t="s">
        <v>151</v>
      </c>
    </row>
    <row r="115" spans="1:14" customFormat="1" ht="18.75" x14ac:dyDescent="0.3">
      <c r="A115" s="65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6"/>
      <c r="N115" s="14"/>
    </row>
    <row r="116" spans="1:14" x14ac:dyDescent="0.25">
      <c r="A116" s="75"/>
      <c r="B116" s="12"/>
      <c r="C116" s="12"/>
      <c r="D116" s="12"/>
      <c r="F116" s="12"/>
      <c r="G116" s="12"/>
      <c r="H116" s="12"/>
      <c r="I116" s="12"/>
      <c r="J116" s="12"/>
      <c r="K116" s="12"/>
      <c r="L116" s="12"/>
      <c r="M116" s="76"/>
      <c r="N116" s="12"/>
    </row>
    <row r="117" spans="1:14" x14ac:dyDescent="0.25">
      <c r="A117" s="75"/>
      <c r="B117" s="77"/>
      <c r="C117" s="12"/>
      <c r="D117" s="12"/>
      <c r="F117" s="12"/>
      <c r="G117" s="12"/>
      <c r="H117" s="12"/>
      <c r="I117" s="12"/>
      <c r="J117" s="12"/>
      <c r="K117" s="12"/>
      <c r="L117" s="12"/>
      <c r="M117" s="76"/>
      <c r="N117" s="12"/>
    </row>
    <row r="118" spans="1:14" x14ac:dyDescent="0.25">
      <c r="A118" s="12"/>
      <c r="B118" s="12"/>
      <c r="C118" s="12"/>
      <c r="D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x14ac:dyDescent="0.25">
      <c r="A119" s="12"/>
      <c r="B119" s="12"/>
      <c r="C119" s="12"/>
      <c r="D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 x14ac:dyDescent="0.25">
      <c r="A120" s="12"/>
      <c r="B120" s="12"/>
      <c r="C120" s="12"/>
      <c r="D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 x14ac:dyDescent="0.25">
      <c r="A121" s="12"/>
      <c r="B121" s="12"/>
      <c r="C121" s="12"/>
      <c r="D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 x14ac:dyDescent="0.25">
      <c r="A122" s="12"/>
      <c r="B122" s="12"/>
      <c r="C122" s="12"/>
      <c r="D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x14ac:dyDescent="0.25">
      <c r="A123" s="12"/>
      <c r="B123" s="12"/>
      <c r="C123" s="12"/>
      <c r="D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x14ac:dyDescent="0.25">
      <c r="A124" s="12"/>
      <c r="B124" s="12"/>
      <c r="C124" s="12"/>
      <c r="D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 x14ac:dyDescent="0.25">
      <c r="A125" s="12"/>
      <c r="B125" s="12"/>
      <c r="C125" s="12"/>
      <c r="D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x14ac:dyDescent="0.25">
      <c r="A126" s="12"/>
      <c r="B126" s="12"/>
      <c r="C126" s="12"/>
      <c r="D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x14ac:dyDescent="0.25">
      <c r="A127" s="12"/>
      <c r="B127" s="12"/>
      <c r="C127" s="12"/>
      <c r="D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x14ac:dyDescent="0.25">
      <c r="A128" s="12"/>
      <c r="B128" s="12"/>
      <c r="C128" s="12"/>
      <c r="D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 x14ac:dyDescent="0.25">
      <c r="A129" s="12"/>
      <c r="B129" s="12"/>
      <c r="C129" s="12"/>
      <c r="D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x14ac:dyDescent="0.25">
      <c r="A130" s="12"/>
      <c r="B130" s="12"/>
      <c r="C130" s="12"/>
      <c r="D130" s="12"/>
      <c r="F130" s="12"/>
      <c r="G130" s="12"/>
      <c r="H130" s="12"/>
      <c r="I130" s="12"/>
      <c r="J130" s="12"/>
      <c r="K130" s="12"/>
      <c r="L130" s="12"/>
      <c r="M130" s="12"/>
      <c r="N130" s="12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&amp;L&amp;"Calibri"&amp;10&amp;K000000OFFICIAL&amp;1#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="75" workbookViewId="0">
      <selection activeCell="N49" sqref="N49"/>
    </sheetView>
  </sheetViews>
  <sheetFormatPr defaultRowHeight="15" x14ac:dyDescent="0.25"/>
  <cols>
    <col min="1" max="1" width="39.42578125" bestFit="1" customWidth="1"/>
    <col min="13" max="13" width="26.85546875" bestFit="1" customWidth="1"/>
    <col min="14" max="14" width="12.28515625" bestFit="1" customWidth="1"/>
  </cols>
  <sheetData>
    <row r="1" spans="1:17" x14ac:dyDescent="0.25">
      <c r="A1" s="3" t="s">
        <v>28</v>
      </c>
      <c r="B1" s="3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spans="1:17" x14ac:dyDescent="0.25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</row>
    <row r="3" spans="1:17" x14ac:dyDescent="0.25">
      <c r="A3" s="3" t="s">
        <v>29</v>
      </c>
      <c r="B3" s="3"/>
      <c r="C3" s="9">
        <v>60697.785849409222</v>
      </c>
      <c r="D3" s="9">
        <v>64023.417188150946</v>
      </c>
      <c r="E3" s="9">
        <v>70989.838370406389</v>
      </c>
      <c r="F3" s="9">
        <v>73056.058860051344</v>
      </c>
      <c r="G3" s="9">
        <v>73068.667116838857</v>
      </c>
      <c r="H3" s="9">
        <v>75267.330980073006</v>
      </c>
      <c r="I3" s="9">
        <v>84020.796688756367</v>
      </c>
      <c r="J3" s="9">
        <v>84462.166505559318</v>
      </c>
      <c r="K3" s="9">
        <v>85621.54969326526</v>
      </c>
      <c r="L3" s="9">
        <v>93762.686977886755</v>
      </c>
      <c r="M3" s="9">
        <v>100024.84497075106</v>
      </c>
      <c r="N3" s="9">
        <v>102832.20880822254</v>
      </c>
      <c r="P3" s="11"/>
      <c r="Q3" s="11"/>
    </row>
    <row r="4" spans="1:17" x14ac:dyDescent="0.25">
      <c r="A4" s="2" t="s">
        <v>30</v>
      </c>
      <c r="B4" s="80"/>
      <c r="C4" s="2">
        <v>5061.1135667143744</v>
      </c>
      <c r="D4" s="2">
        <v>5992.6543771867728</v>
      </c>
      <c r="E4" s="2">
        <v>8943.1267567886462</v>
      </c>
      <c r="F4" s="2">
        <v>6521.7270065716648</v>
      </c>
      <c r="G4" s="2">
        <v>6531.1467978621649</v>
      </c>
      <c r="H4" s="2">
        <v>7022.7948420612984</v>
      </c>
      <c r="I4" s="2">
        <v>8110.2601721582314</v>
      </c>
      <c r="J4" s="2">
        <v>7700.1114474205715</v>
      </c>
      <c r="K4" s="2">
        <v>8691.6819830564928</v>
      </c>
      <c r="L4" s="2">
        <v>10016.38946566738</v>
      </c>
      <c r="M4" s="2">
        <v>10722.440551535106</v>
      </c>
      <c r="N4" s="2">
        <v>10820.480260535944</v>
      </c>
    </row>
    <row r="5" spans="1:17" x14ac:dyDescent="0.25">
      <c r="A5" s="2" t="s">
        <v>31</v>
      </c>
      <c r="B5" s="80"/>
      <c r="C5" s="2">
        <v>3075.8295374249633</v>
      </c>
      <c r="D5" s="2">
        <v>3191.6229860246463</v>
      </c>
      <c r="E5" s="2">
        <v>3302.4396459169416</v>
      </c>
      <c r="F5" s="2">
        <v>3383.7619032560901</v>
      </c>
      <c r="G5" s="2">
        <v>3517.1694061293729</v>
      </c>
      <c r="H5" s="2">
        <v>3651.6336985517682</v>
      </c>
      <c r="I5" s="2">
        <v>3814.5852530803718</v>
      </c>
      <c r="J5" s="2">
        <v>3961.2827133073174</v>
      </c>
      <c r="K5" s="2">
        <v>4262.1200853876726</v>
      </c>
      <c r="L5" s="2">
        <v>4872.8093848365361</v>
      </c>
      <c r="M5" s="2">
        <v>5488.9710036132738</v>
      </c>
      <c r="N5" s="2">
        <v>4911.2275353359919</v>
      </c>
    </row>
    <row r="6" spans="1:17" x14ac:dyDescent="0.25">
      <c r="A6" s="2" t="s">
        <v>32</v>
      </c>
      <c r="B6" s="80"/>
      <c r="C6" s="2">
        <v>52782.463327365345</v>
      </c>
      <c r="D6" s="2">
        <v>54923.969994297913</v>
      </c>
      <c r="E6" s="2">
        <v>58284.535250357891</v>
      </c>
      <c r="F6" s="2">
        <v>63150.015849142037</v>
      </c>
      <c r="G6" s="2">
        <v>63097.621759497561</v>
      </c>
      <c r="H6" s="2">
        <v>64636.616699679893</v>
      </c>
      <c r="I6" s="2">
        <v>71939.863162447742</v>
      </c>
      <c r="J6" s="2">
        <v>72800.772344831435</v>
      </c>
      <c r="K6" s="2">
        <v>72667.747624821088</v>
      </c>
      <c r="L6" s="2">
        <v>78873.488127382836</v>
      </c>
      <c r="M6" s="2">
        <v>83813.433415602674</v>
      </c>
      <c r="N6" s="2">
        <v>87100.501012350607</v>
      </c>
    </row>
    <row r="7" spans="1:17" x14ac:dyDescent="0.25">
      <c r="A7" s="1" t="s">
        <v>16</v>
      </c>
      <c r="B7" s="81"/>
      <c r="C7" s="1">
        <v>16260.635616982627</v>
      </c>
      <c r="D7" s="1">
        <v>17751.003384111664</v>
      </c>
      <c r="E7" s="1">
        <v>20088.175638968878</v>
      </c>
      <c r="F7" s="1">
        <v>20672.647022425503</v>
      </c>
      <c r="G7" s="1">
        <v>22709.7277607832</v>
      </c>
      <c r="H7" s="1">
        <v>23225.460922149858</v>
      </c>
      <c r="I7" s="1">
        <v>23100.383873660645</v>
      </c>
      <c r="J7" s="1">
        <v>25034.271547310134</v>
      </c>
      <c r="K7" s="1">
        <v>26101.218110454331</v>
      </c>
      <c r="L7" s="1">
        <v>27806.042219367318</v>
      </c>
      <c r="M7" s="1">
        <v>30741.602841501965</v>
      </c>
      <c r="N7" s="1">
        <v>31361.990059422325</v>
      </c>
    </row>
    <row r="8" spans="1:17" x14ac:dyDescent="0.25">
      <c r="A8" s="2" t="s">
        <v>18</v>
      </c>
      <c r="B8" s="80"/>
      <c r="C8" s="2">
        <v>190.53949380570222</v>
      </c>
      <c r="D8" s="2">
        <v>205.80199494971345</v>
      </c>
      <c r="E8" s="2">
        <v>241.03750586672592</v>
      </c>
      <c r="F8" s="2">
        <v>251.77596989403287</v>
      </c>
      <c r="G8" s="2">
        <v>260.12450584630744</v>
      </c>
      <c r="H8" s="2">
        <v>297.18124292441968</v>
      </c>
      <c r="I8" s="2">
        <v>302.48027539683903</v>
      </c>
      <c r="J8" s="2">
        <v>325.03757439005091</v>
      </c>
      <c r="K8" s="2">
        <v>330.13461846536376</v>
      </c>
      <c r="L8" s="2">
        <v>335.31159132538539</v>
      </c>
      <c r="M8" s="2">
        <v>340.56974636532505</v>
      </c>
      <c r="N8" s="2">
        <v>345.91035663538281</v>
      </c>
    </row>
    <row r="9" spans="1:17" x14ac:dyDescent="0.25">
      <c r="A9" s="2" t="s">
        <v>19</v>
      </c>
      <c r="B9" s="81"/>
      <c r="C9" s="2">
        <v>3041.1805125472247</v>
      </c>
      <c r="D9" s="2">
        <v>3510.6805750504514</v>
      </c>
      <c r="E9" s="2">
        <v>4029.3074524469007</v>
      </c>
      <c r="F9" s="2">
        <v>4159.9978956742261</v>
      </c>
      <c r="G9" s="2">
        <v>4358.1185718600591</v>
      </c>
      <c r="H9" s="2">
        <v>4878.4978335844571</v>
      </c>
      <c r="I9" s="2">
        <v>4985.5176187542402</v>
      </c>
      <c r="J9" s="2">
        <v>5337.7596617071531</v>
      </c>
      <c r="K9" s="2">
        <v>5979.5872334623318</v>
      </c>
      <c r="L9" s="2">
        <v>6456.9242860842269</v>
      </c>
      <c r="M9" s="2">
        <v>7229.3925201177117</v>
      </c>
      <c r="N9" s="2">
        <v>7662.3159375391997</v>
      </c>
    </row>
    <row r="10" spans="1:17" x14ac:dyDescent="0.25">
      <c r="A10" s="2" t="s">
        <v>20</v>
      </c>
      <c r="B10" s="80"/>
      <c r="C10" s="2">
        <v>4868.2164228950223</v>
      </c>
      <c r="D10" s="2">
        <v>5830.6640222499936</v>
      </c>
      <c r="E10" s="2">
        <v>6264.5059394111722</v>
      </c>
      <c r="F10" s="2">
        <v>6612.4351205127123</v>
      </c>
      <c r="G10" s="2">
        <v>6967.0663727531146</v>
      </c>
      <c r="H10" s="2">
        <v>7673.1259409811419</v>
      </c>
      <c r="I10" s="2">
        <v>7746.6399991018625</v>
      </c>
      <c r="J10" s="2">
        <v>8365.3147328902396</v>
      </c>
      <c r="K10" s="2">
        <v>9377.292588782002</v>
      </c>
      <c r="L10" s="2">
        <v>10097.210104245243</v>
      </c>
      <c r="M10" s="2">
        <v>11737.373680110981</v>
      </c>
      <c r="N10" s="2">
        <v>12345.699227397918</v>
      </c>
    </row>
    <row r="11" spans="1:17" x14ac:dyDescent="0.25">
      <c r="A11" s="2" t="s">
        <v>21</v>
      </c>
      <c r="B11" s="80"/>
      <c r="C11" s="2">
        <v>1581.2879896538964</v>
      </c>
      <c r="D11" s="2">
        <v>1566.0305894686414</v>
      </c>
      <c r="E11" s="2">
        <v>2209.3346846481641</v>
      </c>
      <c r="F11" s="2">
        <v>2143.2661112166347</v>
      </c>
      <c r="G11" s="2">
        <v>2399.4493983295929</v>
      </c>
      <c r="H11" s="2">
        <v>2355.0877996107965</v>
      </c>
      <c r="I11" s="2">
        <v>2007.1329641710088</v>
      </c>
      <c r="J11" s="2">
        <v>2059.2376504794747</v>
      </c>
      <c r="K11" s="2">
        <v>1880.3909329423011</v>
      </c>
      <c r="L11" s="2">
        <v>1569.4010707714765</v>
      </c>
      <c r="M11" s="2">
        <v>1609.2365641782135</v>
      </c>
      <c r="N11" s="2">
        <v>1560.0988355300635</v>
      </c>
    </row>
    <row r="12" spans="1:17" x14ac:dyDescent="0.25">
      <c r="A12" s="2" t="s">
        <v>22</v>
      </c>
      <c r="B12" s="80"/>
      <c r="C12" s="2">
        <v>816.98389894489924</v>
      </c>
      <c r="D12" s="2">
        <v>650.76988807782936</v>
      </c>
      <c r="E12" s="2">
        <v>761.18441964360329</v>
      </c>
      <c r="F12" s="2">
        <v>743.98996753780523</v>
      </c>
      <c r="G12" s="2">
        <v>676.34998862657551</v>
      </c>
      <c r="H12" s="2">
        <v>705.82519117281117</v>
      </c>
      <c r="I12" s="2">
        <v>473.1311625640945</v>
      </c>
      <c r="J12" s="2">
        <v>678.9737915097536</v>
      </c>
      <c r="K12" s="2">
        <v>746.03227139776732</v>
      </c>
      <c r="L12" s="2">
        <v>582.82901573676997</v>
      </c>
      <c r="M12" s="2">
        <v>597.96591896465065</v>
      </c>
      <c r="N12" s="2">
        <v>494.56810097935551</v>
      </c>
    </row>
    <row r="13" spans="1:17" x14ac:dyDescent="0.25">
      <c r="A13" s="2" t="s">
        <v>23</v>
      </c>
      <c r="B13" s="80"/>
      <c r="C13" s="2">
        <v>5150.6784212994398</v>
      </c>
      <c r="D13" s="2">
        <v>5711.1038861754932</v>
      </c>
      <c r="E13" s="2">
        <v>5473.4157711419357</v>
      </c>
      <c r="F13" s="2">
        <v>5660.7886095815211</v>
      </c>
      <c r="G13" s="2">
        <v>7651.6591458916764</v>
      </c>
      <c r="H13" s="2">
        <v>5508.0263171319984</v>
      </c>
      <c r="I13" s="2">
        <v>5670.3348019507803</v>
      </c>
      <c r="J13" s="2">
        <v>6275.3694325462511</v>
      </c>
      <c r="K13" s="2">
        <v>5700.9700172452413</v>
      </c>
      <c r="L13" s="2">
        <v>6411.1213524637196</v>
      </c>
      <c r="M13" s="2">
        <v>6912.8915445220955</v>
      </c>
      <c r="N13" s="2">
        <v>6541.4206920974984</v>
      </c>
    </row>
    <row r="14" spans="1:17" x14ac:dyDescent="0.25">
      <c r="A14" s="2" t="s">
        <v>24</v>
      </c>
      <c r="B14" s="80"/>
      <c r="C14" s="2">
        <v>534.92125076478328</v>
      </c>
      <c r="D14" s="2">
        <v>530.49274810935287</v>
      </c>
      <c r="E14" s="2">
        <v>517.99500120674395</v>
      </c>
      <c r="F14" s="2">
        <v>555.7373989351546</v>
      </c>
      <c r="G14" s="2">
        <v>645.63677462415126</v>
      </c>
      <c r="H14" s="2">
        <v>745.431373888655</v>
      </c>
      <c r="I14" s="2">
        <v>786.70434427165628</v>
      </c>
      <c r="J14" s="2">
        <v>864.31906350323948</v>
      </c>
      <c r="K14" s="2">
        <v>987.14289115644215</v>
      </c>
      <c r="L14" s="2">
        <v>1064.3783897063247</v>
      </c>
      <c r="M14" s="2">
        <v>1174.6615767464134</v>
      </c>
      <c r="N14" s="2">
        <v>1252.8372805837078</v>
      </c>
    </row>
    <row r="15" spans="1:17" x14ac:dyDescent="0.25">
      <c r="A15" s="2" t="s">
        <v>25</v>
      </c>
      <c r="B15" s="80"/>
      <c r="C15" s="2">
        <v>545.46882879293594</v>
      </c>
      <c r="D15" s="2">
        <v>606.20920095599865</v>
      </c>
      <c r="E15" s="2">
        <v>688.06786175724073</v>
      </c>
      <c r="F15" s="2">
        <v>677.66851812114498</v>
      </c>
      <c r="G15" s="2">
        <v>697.25599377730373</v>
      </c>
      <c r="H15" s="2">
        <v>740.72740683447887</v>
      </c>
      <c r="I15" s="2">
        <v>734.1174602812755</v>
      </c>
      <c r="J15" s="2">
        <v>754.75840107586453</v>
      </c>
      <c r="K15" s="2">
        <v>670.67691072949037</v>
      </c>
      <c r="L15" s="2">
        <v>715.06434037004374</v>
      </c>
      <c r="M15" s="2">
        <v>565.70922183244954</v>
      </c>
      <c r="N15" s="2">
        <v>585.33755999507616</v>
      </c>
    </row>
    <row r="16" spans="1:17" x14ac:dyDescent="0.25">
      <c r="A16" s="2" t="s">
        <v>26</v>
      </c>
      <c r="B16" s="80"/>
      <c r="C16" s="2">
        <v>191.40441886068635</v>
      </c>
      <c r="D16" s="2">
        <v>209.84741081257681</v>
      </c>
      <c r="E16" s="2">
        <v>255.90008865908055</v>
      </c>
      <c r="F16" s="2">
        <v>272.18068049595598</v>
      </c>
      <c r="G16" s="2">
        <v>290.57510082835239</v>
      </c>
      <c r="H16" s="2">
        <v>307.37614248076051</v>
      </c>
      <c r="I16" s="2">
        <v>342.82872066625714</v>
      </c>
      <c r="J16" s="2">
        <v>373.50123920810631</v>
      </c>
      <c r="K16" s="2">
        <v>428.99064627338981</v>
      </c>
      <c r="L16" s="2">
        <v>573.80206866412618</v>
      </c>
      <c r="M16" s="2">
        <v>573.80206866412618</v>
      </c>
      <c r="N16" s="2">
        <v>573.80206866412618</v>
      </c>
    </row>
    <row r="17" spans="1:15" x14ac:dyDescent="0.25">
      <c r="A17" s="1" t="s">
        <v>33</v>
      </c>
      <c r="B17" s="81"/>
      <c r="C17" s="1">
        <v>373.96287245830734</v>
      </c>
      <c r="D17" s="1">
        <v>372.35684248318347</v>
      </c>
      <c r="E17" s="1">
        <v>365.46883075584117</v>
      </c>
      <c r="F17" s="1">
        <v>392.03758247217297</v>
      </c>
      <c r="G17" s="1">
        <v>463.35039347547183</v>
      </c>
      <c r="H17" s="1">
        <v>541.18574418736387</v>
      </c>
      <c r="I17" s="1">
        <v>557.49212011192492</v>
      </c>
      <c r="J17" s="1">
        <v>557.49212011192492</v>
      </c>
      <c r="K17" s="1">
        <v>607.67270302340069</v>
      </c>
      <c r="L17" s="1">
        <v>663.92535140797588</v>
      </c>
      <c r="M17" s="1">
        <v>727.22025493920125</v>
      </c>
      <c r="N17" s="1">
        <v>797.18966377121785</v>
      </c>
    </row>
    <row r="18" spans="1:15" x14ac:dyDescent="0.25">
      <c r="A18" s="1" t="s">
        <v>34</v>
      </c>
      <c r="B18" s="81"/>
      <c r="C18" s="1">
        <v>165.55991624044387</v>
      </c>
      <c r="D18" s="1">
        <v>10.037620333759342</v>
      </c>
      <c r="E18" s="1">
        <v>16.609181134465704</v>
      </c>
      <c r="F18" s="1">
        <v>16.036291734234801</v>
      </c>
      <c r="G18" s="1">
        <v>11.024184459543324</v>
      </c>
      <c r="H18" s="1">
        <v>4.4702659894714349</v>
      </c>
      <c r="I18" s="1">
        <v>5.9222843504127178</v>
      </c>
      <c r="J18" s="1">
        <v>7.3510332602148321</v>
      </c>
      <c r="K18" s="1">
        <v>1.9639482788990108</v>
      </c>
      <c r="L18" s="1">
        <v>0.52247507205237986</v>
      </c>
      <c r="M18" s="1">
        <v>0.36299551152264398</v>
      </c>
      <c r="N18" s="1">
        <v>0.54720975031133046</v>
      </c>
    </row>
    <row r="19" spans="1:15" x14ac:dyDescent="0.25">
      <c r="A19" s="1" t="s">
        <v>35</v>
      </c>
      <c r="B19" s="81"/>
      <c r="C19" s="10">
        <v>-6807.5799824522001</v>
      </c>
      <c r="D19" s="10">
        <v>-7515.2465479680659</v>
      </c>
      <c r="E19" s="10">
        <v>-9665.0396542703675</v>
      </c>
      <c r="F19" s="10">
        <v>-9289.4228796436455</v>
      </c>
      <c r="G19" s="10">
        <v>-8564.5160937575238</v>
      </c>
      <c r="H19" s="10">
        <v>-7078.057563032552</v>
      </c>
      <c r="I19" s="10">
        <v>-10468.705283727044</v>
      </c>
      <c r="J19" s="10">
        <v>-7883.1237118777626</v>
      </c>
      <c r="K19" s="10">
        <v>-3814.1900813112698</v>
      </c>
      <c r="L19" s="10">
        <v>-3979.0960680752323</v>
      </c>
      <c r="M19" s="10">
        <v>-7666.9163287053707</v>
      </c>
      <c r="N19" s="10">
        <v>-7022.2545939946176</v>
      </c>
    </row>
    <row r="20" spans="1:15" x14ac:dyDescent="0.25">
      <c r="A20" s="1" t="s">
        <v>36</v>
      </c>
      <c r="B20" s="81"/>
      <c r="C20" s="1">
        <v>11446.85963932595</v>
      </c>
      <c r="D20" s="1">
        <v>10421.124473576774</v>
      </c>
      <c r="E20" s="1">
        <v>10993.161284073609</v>
      </c>
      <c r="F20" s="1">
        <v>12530.785933019568</v>
      </c>
      <c r="G20" s="1">
        <v>13401.292575899784</v>
      </c>
      <c r="H20" s="1">
        <v>13401.59891074404</v>
      </c>
      <c r="I20" s="1">
        <v>13083.997737771015</v>
      </c>
      <c r="J20" s="1">
        <v>13467.785443586532</v>
      </c>
      <c r="K20" s="1">
        <v>18080.326851583726</v>
      </c>
      <c r="L20" s="1">
        <v>19758.298552523796</v>
      </c>
      <c r="M20" s="1">
        <v>17723.053835747498</v>
      </c>
      <c r="N20" s="1">
        <v>16385.096043062284</v>
      </c>
    </row>
    <row r="21" spans="1:15" x14ac:dyDescent="0.25">
      <c r="A21" s="2" t="s">
        <v>37</v>
      </c>
      <c r="B21" s="80"/>
      <c r="C21" s="2">
        <v>10135.955234775571</v>
      </c>
      <c r="D21" s="2">
        <v>8557.8809278538447</v>
      </c>
      <c r="E21" s="2">
        <v>7999.9306048735125</v>
      </c>
      <c r="F21" s="2">
        <v>8668.5009897506061</v>
      </c>
      <c r="G21" s="2">
        <v>9544.9320982494228</v>
      </c>
      <c r="H21" s="2">
        <v>9264.3126809496825</v>
      </c>
      <c r="I21" s="2">
        <v>8869.4469841179998</v>
      </c>
      <c r="J21" s="2">
        <v>10027.699549176921</v>
      </c>
      <c r="K21" s="2">
        <v>11543.755118975349</v>
      </c>
      <c r="L21" s="2">
        <v>12918.053433716874</v>
      </c>
      <c r="M21" s="2">
        <v>10868.743571960851</v>
      </c>
      <c r="N21" s="2">
        <v>10701.693950237242</v>
      </c>
    </row>
    <row r="22" spans="1:15" x14ac:dyDescent="0.25">
      <c r="A22" s="2" t="s">
        <v>38</v>
      </c>
      <c r="B22" s="82"/>
      <c r="C22" s="2">
        <v>2075.6335721513196</v>
      </c>
      <c r="D22" s="2">
        <v>2241.8835615976541</v>
      </c>
      <c r="E22" s="2">
        <v>2905.4064679312064</v>
      </c>
      <c r="F22" s="2">
        <v>3548.6427492369703</v>
      </c>
      <c r="G22" s="2">
        <v>3650.9476709315318</v>
      </c>
      <c r="H22" s="2">
        <v>3798.7205350266909</v>
      </c>
      <c r="I22" s="2">
        <v>3800.8908022190458</v>
      </c>
      <c r="J22" s="2">
        <v>3440.0858944096108</v>
      </c>
      <c r="K22" s="2">
        <v>6536.5717326083777</v>
      </c>
      <c r="L22" s="2">
        <v>6840.2451188069226</v>
      </c>
      <c r="M22" s="2">
        <v>6854.3102637866477</v>
      </c>
      <c r="N22" s="2">
        <v>5683.402092825042</v>
      </c>
    </row>
    <row r="23" spans="1:15" x14ac:dyDescent="0.25">
      <c r="A23" s="1" t="s">
        <v>39</v>
      </c>
      <c r="B23" s="81"/>
      <c r="C23" s="1">
        <v>18249.378563622184</v>
      </c>
      <c r="D23" s="1">
        <v>17869.651489382559</v>
      </c>
      <c r="E23" s="1">
        <v>20505.929062692376</v>
      </c>
      <c r="F23" s="1">
        <v>21728.067005047073</v>
      </c>
      <c r="G23" s="1">
        <v>21931.855091224254</v>
      </c>
      <c r="H23" s="1">
        <v>20515.77894592231</v>
      </c>
      <c r="I23" s="1">
        <v>23420.236696604406</v>
      </c>
      <c r="J23" s="1">
        <v>21350.909155464295</v>
      </c>
      <c r="K23" s="1">
        <v>21894.516932894996</v>
      </c>
      <c r="L23" s="1">
        <v>23737.394620599029</v>
      </c>
      <c r="M23" s="1">
        <v>25389.970164452869</v>
      </c>
      <c r="N23" s="1">
        <v>23407.350637056901</v>
      </c>
    </row>
    <row r="24" spans="1:15" x14ac:dyDescent="0.25">
      <c r="A24" s="2" t="s">
        <v>37</v>
      </c>
      <c r="B24" s="80"/>
      <c r="C24" s="2">
        <v>18968.662506380202</v>
      </c>
      <c r="D24" s="2">
        <v>17624.957735365293</v>
      </c>
      <c r="E24" s="2">
        <v>19325.520693822589</v>
      </c>
      <c r="F24" s="2">
        <v>20315.091754011919</v>
      </c>
      <c r="G24" s="2">
        <v>20002.200086249704</v>
      </c>
      <c r="H24" s="2">
        <v>17752.339220316244</v>
      </c>
      <c r="I24" s="2">
        <v>17771.084401218657</v>
      </c>
      <c r="J24" s="2">
        <v>17930.092140290628</v>
      </c>
      <c r="K24" s="2">
        <v>14490.295876059066</v>
      </c>
      <c r="L24" s="2">
        <v>15571.340776670255</v>
      </c>
      <c r="M24" s="2">
        <v>15904.491729187863</v>
      </c>
      <c r="N24" s="2">
        <v>16737.061743878548</v>
      </c>
    </row>
    <row r="25" spans="1:15" x14ac:dyDescent="0.25">
      <c r="A25" s="2" t="s">
        <v>38</v>
      </c>
      <c r="B25" s="82"/>
      <c r="C25" s="2">
        <v>1843.1584068891436</v>
      </c>
      <c r="D25" s="2">
        <v>2086.3271933747187</v>
      </c>
      <c r="E25" s="2">
        <v>2660.9868684310486</v>
      </c>
      <c r="F25" s="2">
        <v>2867.7002907138262</v>
      </c>
      <c r="G25" s="2">
        <v>3043.936405089752</v>
      </c>
      <c r="H25" s="2">
        <v>3131.69724754259</v>
      </c>
      <c r="I25" s="2">
        <v>4315.0379506097088</v>
      </c>
      <c r="J25" s="2">
        <v>3420.8170151736667</v>
      </c>
      <c r="K25" s="2">
        <v>7404.2210568359305</v>
      </c>
      <c r="L25" s="2">
        <v>8166.0538439287757</v>
      </c>
      <c r="M25" s="2">
        <v>9485.478435265004</v>
      </c>
      <c r="N25" s="2">
        <v>6670.2888931783509</v>
      </c>
    </row>
    <row r="26" spans="1:15" x14ac:dyDescent="0.25">
      <c r="A26" s="1" t="s">
        <v>40</v>
      </c>
      <c r="B26" s="81"/>
      <c r="C26" s="5">
        <v>1688.2699178137409</v>
      </c>
      <c r="D26" s="5">
        <v>1966.7765283425397</v>
      </c>
      <c r="E26" s="5">
        <v>2560.6183350714273</v>
      </c>
      <c r="F26" s="5">
        <v>2268.6004306227551</v>
      </c>
      <c r="G26" s="5">
        <v>2474.6264713725832</v>
      </c>
      <c r="H26" s="5">
        <v>2843.9854938501085</v>
      </c>
      <c r="I26" s="5">
        <v>2708.8745182240527</v>
      </c>
      <c r="J26" s="5">
        <v>2360.4593010702229</v>
      </c>
      <c r="K26" s="5">
        <v>-0.17345223750453442</v>
      </c>
      <c r="L26" s="5">
        <v>-3056.0004501779913</v>
      </c>
      <c r="M26" s="5">
        <v>-831.36319442534295</v>
      </c>
      <c r="N26" s="5">
        <v>-1172.5892721418641</v>
      </c>
    </row>
    <row r="27" spans="1:15" x14ac:dyDescent="0.25">
      <c r="A27" s="1" t="s">
        <v>14</v>
      </c>
      <c r="B27" s="81"/>
      <c r="C27" s="1">
        <v>72600.254772547603</v>
      </c>
      <c r="D27" s="1">
        <v>76693.175184812426</v>
      </c>
      <c r="E27" s="1">
        <v>83895.933984723728</v>
      </c>
      <c r="F27" s="1">
        <v>87115.403206580799</v>
      </c>
      <c r="G27" s="1">
        <v>90240.150679822356</v>
      </c>
      <c r="H27" s="1">
        <v>94848.090103437207</v>
      </c>
      <c r="I27" s="1">
        <v>99768.676100306329</v>
      </c>
      <c r="J27" s="1">
        <v>104538.61679543406</v>
      </c>
      <c r="K27" s="1">
        <v>108518.04092147312</v>
      </c>
      <c r="L27" s="1">
        <v>115198.08050548087</v>
      </c>
      <c r="M27" s="1">
        <v>122995.75153957304</v>
      </c>
      <c r="N27" s="1">
        <v>126797.0918750299</v>
      </c>
      <c r="O27" t="e">
        <f>C27/B27-1</f>
        <v>#DIV/0!</v>
      </c>
    </row>
    <row r="28" spans="1:15" x14ac:dyDescent="0.25">
      <c r="A28" s="6"/>
      <c r="B28" s="6"/>
      <c r="C28" s="114">
        <f>C29*C7/C27</f>
        <v>3.8123899281078927E-2</v>
      </c>
      <c r="D28" s="114">
        <f t="shared" ref="D28:N28" si="0">D29*D7/D27</f>
        <v>4.1059579819986418E-2</v>
      </c>
      <c r="E28" s="114">
        <f t="shared" si="0"/>
        <v>4.1516351896891089E-2</v>
      </c>
      <c r="F28" s="114">
        <f t="shared" si="0"/>
        <v>4.1433240240134291E-2</v>
      </c>
      <c r="G28" s="114">
        <f t="shared" si="0"/>
        <v>4.368115298235551E-2</v>
      </c>
      <c r="H28" s="114">
        <f t="shared" si="0"/>
        <v>4.30812077883806E-2</v>
      </c>
      <c r="I28" s="114">
        <f t="shared" si="0"/>
        <v>4.1712322749298134E-2</v>
      </c>
      <c r="J28" s="114">
        <f t="shared" si="0"/>
        <v>2.8568462938995117E-2</v>
      </c>
      <c r="K28" s="114">
        <f t="shared" si="0"/>
        <v>4.3533761187451198E-2</v>
      </c>
      <c r="L28" s="114">
        <f t="shared" si="0"/>
        <v>5.6169040227035838E-2</v>
      </c>
      <c r="M28" s="114">
        <f t="shared" si="0"/>
        <v>5.6803723446115298E-2</v>
      </c>
      <c r="N28" s="114">
        <f t="shared" si="0"/>
        <v>4.3437321408375335E-2</v>
      </c>
    </row>
    <row r="29" spans="1:15" x14ac:dyDescent="0.25">
      <c r="A29" s="6" t="s">
        <v>195</v>
      </c>
      <c r="B29" s="6"/>
      <c r="C29" s="111">
        <f>C30/(C30+C41)</f>
        <v>0.17021504361358272</v>
      </c>
      <c r="D29" s="111">
        <f t="shared" ref="D29:N29" si="1">D30/(D30+D41)</f>
        <v>0.17739783380175364</v>
      </c>
      <c r="E29" s="111">
        <f t="shared" si="1"/>
        <v>0.17338822502484447</v>
      </c>
      <c r="F29" s="111">
        <f t="shared" si="1"/>
        <v>0.17460141537553961</v>
      </c>
      <c r="G29" s="111">
        <f t="shared" si="1"/>
        <v>0.17357292295696769</v>
      </c>
      <c r="H29" s="111">
        <f t="shared" si="1"/>
        <v>0.17593494879493607</v>
      </c>
      <c r="I29" s="111">
        <f t="shared" si="1"/>
        <v>0.18015212390090432</v>
      </c>
      <c r="J29" s="111">
        <f t="shared" si="1"/>
        <v>0.11929676459609478</v>
      </c>
      <c r="K29" s="111">
        <f t="shared" si="1"/>
        <v>0.18099532588915007</v>
      </c>
      <c r="L29" s="111">
        <f t="shared" si="1"/>
        <v>0.23270358172306965</v>
      </c>
      <c r="M29" s="111">
        <f t="shared" si="1"/>
        <v>0.22726910797471178</v>
      </c>
      <c r="N29" s="111">
        <f t="shared" si="1"/>
        <v>0.17561787447121013</v>
      </c>
    </row>
    <row r="30" spans="1:15" x14ac:dyDescent="0.25">
      <c r="A30" s="7" t="s">
        <v>17</v>
      </c>
      <c r="B30" s="7">
        <v>0</v>
      </c>
      <c r="C30" s="7">
        <v>2865.9450616590648</v>
      </c>
      <c r="D30" s="7">
        <v>3308.1239433231617</v>
      </c>
      <c r="E30" s="7">
        <v>3522.5230175760976</v>
      </c>
      <c r="F30" s="7">
        <v>3655.3342349873528</v>
      </c>
      <c r="G30" s="7">
        <v>4104.997265852996</v>
      </c>
      <c r="H30" s="7">
        <v>4058.0800601172614</v>
      </c>
      <c r="I30" s="7">
        <v>4110.982310184263</v>
      </c>
      <c r="J30" s="7">
        <v>2962.2294193443968</v>
      </c>
      <c r="K30" s="7">
        <v>4724.1984780054681</v>
      </c>
      <c r="L30" s="7">
        <v>6640.9653915992176</v>
      </c>
      <c r="M30" s="7">
        <v>7088.8814617576872</v>
      </c>
      <c r="N30" s="7">
        <v>5626.2488833629232</v>
      </c>
    </row>
    <row r="31" spans="1:15" x14ac:dyDescent="0.25">
      <c r="A31" s="8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5" x14ac:dyDescent="0.25">
      <c r="A32" s="8" t="s">
        <v>19</v>
      </c>
      <c r="B32" s="8">
        <v>0</v>
      </c>
      <c r="C32" s="8">
        <v>518.81609567006706</v>
      </c>
      <c r="D32" s="8">
        <v>598.91137062655298</v>
      </c>
      <c r="E32" s="8">
        <v>687.38752997659947</v>
      </c>
      <c r="F32" s="8">
        <v>709.68291994666083</v>
      </c>
      <c r="G32" s="8">
        <v>743.48170146132804</v>
      </c>
      <c r="H32" s="8">
        <v>832.25681221902323</v>
      </c>
      <c r="I32" s="8">
        <v>850.51406030809869</v>
      </c>
      <c r="J32" s="8">
        <v>587.32378325771447</v>
      </c>
      <c r="K32" s="8">
        <v>1020.0992967645589</v>
      </c>
      <c r="L32" s="8">
        <v>880.3521791183498</v>
      </c>
      <c r="M32" s="8">
        <v>972.21933761117248</v>
      </c>
      <c r="N32" s="8">
        <v>679.26929562724456</v>
      </c>
    </row>
    <row r="33" spans="1:14" x14ac:dyDescent="0.25">
      <c r="A33" s="8" t="s">
        <v>20</v>
      </c>
      <c r="B33" s="8">
        <v>0</v>
      </c>
      <c r="C33" s="8">
        <v>1227.5360533067669</v>
      </c>
      <c r="D33" s="8">
        <v>1470.2202367934567</v>
      </c>
      <c r="E33" s="8">
        <v>1579.6148381194134</v>
      </c>
      <c r="F33" s="8">
        <v>1667.3462733512213</v>
      </c>
      <c r="G33" s="8">
        <v>1756.7676568597922</v>
      </c>
      <c r="H33" s="8">
        <v>1934.8027934461597</v>
      </c>
      <c r="I33" s="8">
        <v>1953.3395939761599</v>
      </c>
      <c r="J33" s="8">
        <v>1403.8785994981472</v>
      </c>
      <c r="K33" s="8">
        <v>2364.5137633981631</v>
      </c>
      <c r="L33" s="8">
        <v>3830.8612451674435</v>
      </c>
      <c r="M33" s="8">
        <v>4612.3843219123519</v>
      </c>
      <c r="N33" s="8">
        <v>3171.0674440273715</v>
      </c>
    </row>
    <row r="34" spans="1:14" x14ac:dyDescent="0.25">
      <c r="A34" s="8" t="s">
        <v>21</v>
      </c>
      <c r="B34" s="8">
        <v>0</v>
      </c>
      <c r="C34" s="8">
        <v>26.579309590457342</v>
      </c>
      <c r="D34" s="8">
        <v>26.322853356221252</v>
      </c>
      <c r="E34" s="8">
        <v>37.135923978687693</v>
      </c>
      <c r="F34" s="8">
        <v>36.025400735024256</v>
      </c>
      <c r="G34" s="8">
        <v>40.331494846044919</v>
      </c>
      <c r="H34" s="8">
        <v>39.585836449858277</v>
      </c>
      <c r="I34" s="8">
        <v>33.73718689635411</v>
      </c>
      <c r="J34" s="8">
        <v>37.309573302035304</v>
      </c>
      <c r="K34" s="8">
        <v>31.724774608460066</v>
      </c>
      <c r="L34" s="8">
        <v>8.7409543089410278</v>
      </c>
      <c r="M34" s="8">
        <v>278.18156508414296</v>
      </c>
      <c r="N34" s="8">
        <v>552.06254348295465</v>
      </c>
    </row>
    <row r="35" spans="1:14" x14ac:dyDescent="0.25">
      <c r="A35" s="8" t="s">
        <v>22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</row>
    <row r="36" spans="1:14" x14ac:dyDescent="0.25">
      <c r="A36" s="8" t="s">
        <v>23</v>
      </c>
      <c r="B36" s="8">
        <v>0</v>
      </c>
      <c r="C36" s="8">
        <v>806.82829215936931</v>
      </c>
      <c r="D36" s="8">
        <v>894.61616857555828</v>
      </c>
      <c r="E36" s="8">
        <v>857.38350129699734</v>
      </c>
      <c r="F36" s="8">
        <v>886.73452942760332</v>
      </c>
      <c r="G36" s="8">
        <v>1198.5945492803448</v>
      </c>
      <c r="H36" s="8">
        <v>862.8050720936501</v>
      </c>
      <c r="I36" s="8">
        <v>888.2298932332842</v>
      </c>
      <c r="J36" s="8">
        <v>845.18859816036831</v>
      </c>
      <c r="K36" s="8">
        <v>955.983743765913</v>
      </c>
      <c r="L36" s="8">
        <v>1517.8080589408548</v>
      </c>
      <c r="M36" s="8">
        <v>868.2961474745581</v>
      </c>
      <c r="N36" s="8">
        <v>1014.1417651482003</v>
      </c>
    </row>
    <row r="37" spans="1:14" x14ac:dyDescent="0.25">
      <c r="A37" s="8" t="s">
        <v>24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x14ac:dyDescent="0.25">
      <c r="A38" s="8" t="s">
        <v>25</v>
      </c>
      <c r="B38" s="8">
        <v>0</v>
      </c>
      <c r="C38" s="8">
        <v>286.18531093240364</v>
      </c>
      <c r="D38" s="8">
        <v>318.0533139713724</v>
      </c>
      <c r="E38" s="8">
        <v>361.00122420439993</v>
      </c>
      <c r="F38" s="8">
        <v>355.54511152684347</v>
      </c>
      <c r="G38" s="8">
        <v>365.82186340548589</v>
      </c>
      <c r="H38" s="8">
        <v>388.62954590857044</v>
      </c>
      <c r="I38" s="8">
        <v>385.16157577036614</v>
      </c>
      <c r="J38" s="8">
        <v>88.528865126131706</v>
      </c>
      <c r="K38" s="8">
        <v>351.8768994683731</v>
      </c>
      <c r="L38" s="8">
        <v>403.20295406362897</v>
      </c>
      <c r="M38" s="8">
        <v>357.8000896754624</v>
      </c>
      <c r="N38" s="8">
        <v>209.70783507715191</v>
      </c>
    </row>
    <row r="39" spans="1:14" x14ac:dyDescent="0.25">
      <c r="A39" s="8" t="s">
        <v>26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</row>
    <row r="40" spans="1:14" x14ac:dyDescent="0.25">
      <c r="A40" s="8"/>
      <c r="B40" s="8"/>
      <c r="C40" s="113">
        <f>C41/(C30+C41)</f>
        <v>0.82978495638641736</v>
      </c>
      <c r="D40" s="113">
        <f t="shared" ref="D40:N40" si="2">D41/(D30+D41)</f>
        <v>0.82260216619824644</v>
      </c>
      <c r="E40" s="113">
        <f t="shared" si="2"/>
        <v>0.82661177497515548</v>
      </c>
      <c r="F40" s="113">
        <f t="shared" si="2"/>
        <v>0.82539858462446036</v>
      </c>
      <c r="G40" s="113">
        <f t="shared" si="2"/>
        <v>0.82642707704303231</v>
      </c>
      <c r="H40" s="113">
        <f t="shared" si="2"/>
        <v>0.8240650512050639</v>
      </c>
      <c r="I40" s="113">
        <f t="shared" si="2"/>
        <v>0.81984787609909571</v>
      </c>
      <c r="J40" s="113">
        <f t="shared" si="2"/>
        <v>0.88070323540390527</v>
      </c>
      <c r="K40" s="113">
        <f t="shared" si="2"/>
        <v>0.81900467411084987</v>
      </c>
      <c r="L40" s="113">
        <f t="shared" si="2"/>
        <v>0.7672964182769304</v>
      </c>
      <c r="M40" s="113">
        <f t="shared" si="2"/>
        <v>0.77273089202528822</v>
      </c>
      <c r="N40" s="113">
        <f t="shared" si="2"/>
        <v>0.82438212552878976</v>
      </c>
    </row>
    <row r="41" spans="1:14" x14ac:dyDescent="0.25">
      <c r="A41" s="7" t="s">
        <v>27</v>
      </c>
      <c r="B41" s="7">
        <v>0</v>
      </c>
      <c r="C41" s="7">
        <v>13971.25687311969</v>
      </c>
      <c r="D41" s="7">
        <v>15339.927571331016</v>
      </c>
      <c r="E41" s="7">
        <v>16793.291491000604</v>
      </c>
      <c r="F41" s="7">
        <v>17279.972773408404</v>
      </c>
      <c r="G41" s="7">
        <v>19544.989125576903</v>
      </c>
      <c r="H41" s="7">
        <v>19007.718338171555</v>
      </c>
      <c r="I41" s="7">
        <v>18708.522790102965</v>
      </c>
      <c r="J41" s="7">
        <v>21868.531325707412</v>
      </c>
      <c r="K41" s="7">
        <v>21377.019632448864</v>
      </c>
      <c r="L41" s="7">
        <v>21897.33789718445</v>
      </c>
      <c r="M41" s="7">
        <v>24102.693693042791</v>
      </c>
      <c r="N41" s="7">
        <v>26410.631760499215</v>
      </c>
    </row>
    <row r="42" spans="1:14" x14ac:dyDescent="0.25">
      <c r="A42" s="8" t="s">
        <v>18</v>
      </c>
      <c r="B42" s="8">
        <v>0</v>
      </c>
      <c r="C42" s="8">
        <v>190.53949380570222</v>
      </c>
      <c r="D42" s="8">
        <v>205.80199494971345</v>
      </c>
      <c r="E42" s="8">
        <v>241.03750586672592</v>
      </c>
      <c r="F42" s="8">
        <v>251.77596989403287</v>
      </c>
      <c r="G42" s="8">
        <v>260.12450584630744</v>
      </c>
      <c r="H42" s="8">
        <v>297.18124292441968</v>
      </c>
      <c r="I42" s="8">
        <v>302.48027539683903</v>
      </c>
      <c r="J42" s="8">
        <v>325.03757439005091</v>
      </c>
      <c r="K42" s="8">
        <v>330.13461846536376</v>
      </c>
      <c r="L42" s="8">
        <v>335.31159132538539</v>
      </c>
      <c r="M42" s="8">
        <v>340.56974636532505</v>
      </c>
      <c r="N42" s="8">
        <v>345.91035663538281</v>
      </c>
    </row>
    <row r="43" spans="1:14" x14ac:dyDescent="0.25">
      <c r="A43" s="8" t="s">
        <v>19</v>
      </c>
      <c r="B43" s="8">
        <v>0</v>
      </c>
      <c r="C43" s="8">
        <v>2522.3644168771575</v>
      </c>
      <c r="D43" s="8">
        <v>2911.7692044238984</v>
      </c>
      <c r="E43" s="8">
        <v>3341.9199224703011</v>
      </c>
      <c r="F43" s="8">
        <v>3450.3149757275651</v>
      </c>
      <c r="G43" s="8">
        <v>3614.6368703987309</v>
      </c>
      <c r="H43" s="8">
        <v>4046.2410213654339</v>
      </c>
      <c r="I43" s="8">
        <v>4135.0035584461411</v>
      </c>
      <c r="J43" s="8">
        <v>4750.4358784494389</v>
      </c>
      <c r="K43" s="8">
        <v>4959.487936697773</v>
      </c>
      <c r="L43" s="8">
        <v>5576.5721069658775</v>
      </c>
      <c r="M43" s="8">
        <v>6257.173182506539</v>
      </c>
      <c r="N43" s="8">
        <v>6983.0466419119548</v>
      </c>
    </row>
    <row r="44" spans="1:14" x14ac:dyDescent="0.25">
      <c r="A44" s="8" t="s">
        <v>20</v>
      </c>
      <c r="B44" s="8">
        <v>0</v>
      </c>
      <c r="C44" s="8">
        <v>3640.6803695882554</v>
      </c>
      <c r="D44" s="8">
        <v>4360.4437854565367</v>
      </c>
      <c r="E44" s="8">
        <v>4684.8911012917588</v>
      </c>
      <c r="F44" s="8">
        <v>4945.0888471614908</v>
      </c>
      <c r="G44" s="8">
        <v>5210.2987158933229</v>
      </c>
      <c r="H44" s="8">
        <v>5738.3231475349821</v>
      </c>
      <c r="I44" s="8">
        <v>5793.300405125703</v>
      </c>
      <c r="J44" s="8">
        <v>6961.4361333920924</v>
      </c>
      <c r="K44" s="8">
        <v>7012.7788253838389</v>
      </c>
      <c r="L44" s="8">
        <v>6266.3488590777997</v>
      </c>
      <c r="M44" s="8">
        <v>7124.9893581986289</v>
      </c>
      <c r="N44" s="8">
        <v>9174.6317833705471</v>
      </c>
    </row>
    <row r="45" spans="1:14" x14ac:dyDescent="0.25">
      <c r="A45" s="8" t="s">
        <v>21</v>
      </c>
      <c r="B45" s="8">
        <v>0</v>
      </c>
      <c r="C45" s="8">
        <v>1548.8296058265259</v>
      </c>
      <c r="D45" s="8">
        <v>1533.8853873985861</v>
      </c>
      <c r="E45" s="8">
        <v>2163.984670187403</v>
      </c>
      <c r="F45" s="8">
        <v>2099.2722564999549</v>
      </c>
      <c r="G45" s="8">
        <v>2350.1969850722326</v>
      </c>
      <c r="H45" s="8">
        <v>2306.7459768390599</v>
      </c>
      <c r="I45" s="8">
        <v>1965.9334530320609</v>
      </c>
      <c r="J45" s="8">
        <v>2014.2720328023318</v>
      </c>
      <c r="K45" s="8">
        <v>1848.6661583338409</v>
      </c>
      <c r="L45" s="8">
        <v>1507.5064458296335</v>
      </c>
      <c r="M45" s="8">
        <v>1283.1451559050731</v>
      </c>
      <c r="N45" s="8">
        <v>1023.5158731413655</v>
      </c>
    </row>
    <row r="46" spans="1:14" x14ac:dyDescent="0.25">
      <c r="A46" s="8" t="s">
        <v>22</v>
      </c>
      <c r="B46" s="8">
        <v>0</v>
      </c>
      <c r="C46" s="8">
        <v>1078.5745191702783</v>
      </c>
      <c r="D46" s="8">
        <v>859.14033315775282</v>
      </c>
      <c r="E46" s="8">
        <v>1004.9085673258512</v>
      </c>
      <c r="F46" s="8">
        <v>982.20861211699309</v>
      </c>
      <c r="G46" s="8">
        <v>892.91094318485705</v>
      </c>
      <c r="H46" s="8">
        <v>931.82383051936847</v>
      </c>
      <c r="I46" s="8">
        <v>624.62334548585795</v>
      </c>
      <c r="J46" s="8">
        <v>896.37486326550516</v>
      </c>
      <c r="K46" s="8">
        <v>746.03227139776732</v>
      </c>
      <c r="L46" s="8">
        <v>965.12925408312935</v>
      </c>
      <c r="M46" s="8">
        <v>1049.5632269570604</v>
      </c>
      <c r="N46" s="8">
        <v>1008.7874475206768</v>
      </c>
    </row>
    <row r="47" spans="1:14" x14ac:dyDescent="0.25">
      <c r="A47" s="8" t="s">
        <v>23</v>
      </c>
      <c r="B47" s="8">
        <v>0</v>
      </c>
      <c r="C47" s="8">
        <v>4004.6592803657704</v>
      </c>
      <c r="D47" s="8">
        <v>4440.3908200379719</v>
      </c>
      <c r="E47" s="8">
        <v>4255.5879964399019</v>
      </c>
      <c r="F47" s="8">
        <v>4401.2706259829556</v>
      </c>
      <c r="G47" s="8">
        <v>5949.1750993571313</v>
      </c>
      <c r="H47" s="8">
        <v>4282.4977416929687</v>
      </c>
      <c r="I47" s="8">
        <v>4408.6928031675416</v>
      </c>
      <c r="J47" s="8">
        <v>5016.9250047469086</v>
      </c>
      <c r="K47" s="8">
        <v>4744.9862734793278</v>
      </c>
      <c r="L47" s="8">
        <v>5296.4277952257589</v>
      </c>
      <c r="M47" s="8">
        <v>6090.8802455426412</v>
      </c>
      <c r="N47" s="8">
        <v>5672.4705837535339</v>
      </c>
    </row>
    <row r="48" spans="1:14" x14ac:dyDescent="0.25">
      <c r="A48" s="8" t="s">
        <v>24</v>
      </c>
      <c r="B48" s="8">
        <v>0</v>
      </c>
      <c r="C48" s="8">
        <v>534.92125076478328</v>
      </c>
      <c r="D48" s="8">
        <v>530.49274810935287</v>
      </c>
      <c r="E48" s="8">
        <v>517.99500120674395</v>
      </c>
      <c r="F48" s="8">
        <v>555.7373989351546</v>
      </c>
      <c r="G48" s="8">
        <v>645.63677462415126</v>
      </c>
      <c r="H48" s="8">
        <v>745.431373888655</v>
      </c>
      <c r="I48" s="8">
        <v>786.70434427165628</v>
      </c>
      <c r="J48" s="8">
        <v>864.31906350323948</v>
      </c>
      <c r="K48" s="8">
        <v>987.14289115644215</v>
      </c>
      <c r="L48" s="8">
        <v>1064.3783897063247</v>
      </c>
      <c r="M48" s="8">
        <v>1174.6615767464134</v>
      </c>
      <c r="N48" s="8">
        <v>1252.8372805837078</v>
      </c>
    </row>
    <row r="49" spans="1:14" x14ac:dyDescent="0.25">
      <c r="A49" s="8" t="s">
        <v>25</v>
      </c>
      <c r="B49" s="8">
        <v>0</v>
      </c>
      <c r="C49" s="8">
        <v>259.2835178605323</v>
      </c>
      <c r="D49" s="8">
        <v>288.15588698462625</v>
      </c>
      <c r="E49" s="8">
        <v>327.0666375528408</v>
      </c>
      <c r="F49" s="8">
        <v>322.12340659430151</v>
      </c>
      <c r="G49" s="8">
        <v>331.43413037181784</v>
      </c>
      <c r="H49" s="8">
        <v>352.09786092590844</v>
      </c>
      <c r="I49" s="8">
        <v>348.95588451090936</v>
      </c>
      <c r="J49" s="8">
        <v>666.22953594973285</v>
      </c>
      <c r="K49" s="8">
        <v>318.80001126111728</v>
      </c>
      <c r="L49" s="8">
        <v>311.86138630641477</v>
      </c>
      <c r="M49" s="8">
        <v>207.90913215698714</v>
      </c>
      <c r="N49" s="8">
        <v>375.62972491792425</v>
      </c>
    </row>
    <row r="50" spans="1:14" x14ac:dyDescent="0.25">
      <c r="A50" s="8" t="s">
        <v>26</v>
      </c>
      <c r="B50" s="8">
        <v>0</v>
      </c>
      <c r="C50" s="8">
        <v>191.40441886068635</v>
      </c>
      <c r="D50" s="8">
        <v>209.84741081257681</v>
      </c>
      <c r="E50" s="8">
        <v>255.90008865908055</v>
      </c>
      <c r="F50" s="8">
        <v>272.18068049595598</v>
      </c>
      <c r="G50" s="8">
        <v>290.57510082835239</v>
      </c>
      <c r="H50" s="8">
        <v>307.37614248076051</v>
      </c>
      <c r="I50" s="8">
        <v>342.82872066625714</v>
      </c>
      <c r="J50" s="8">
        <v>373.50123920810631</v>
      </c>
      <c r="K50" s="8">
        <v>428.99064627338981</v>
      </c>
      <c r="L50" s="8">
        <v>573.80206866412618</v>
      </c>
      <c r="M50" s="8">
        <v>573.80206866412618</v>
      </c>
      <c r="N50" s="8">
        <v>573.80206866412618</v>
      </c>
    </row>
    <row r="51" spans="1:14" x14ac:dyDescent="0.25">
      <c r="A51" s="8" t="s">
        <v>25</v>
      </c>
      <c r="B51" s="8">
        <v>0</v>
      </c>
      <c r="C51" s="8">
        <v>179.28067920429814</v>
      </c>
      <c r="D51" s="8">
        <v>221.43112228933018</v>
      </c>
      <c r="E51" s="8">
        <v>285.27003825097614</v>
      </c>
      <c r="F51" s="8">
        <v>276.71215374503055</v>
      </c>
      <c r="G51" s="8">
        <v>292.93962834422069</v>
      </c>
      <c r="H51" s="8">
        <v>330.60577940921763</v>
      </c>
      <c r="I51" s="8">
        <v>324.73172584202877</v>
      </c>
      <c r="J51" s="8">
        <v>637.41235769771981</v>
      </c>
      <c r="K51" s="8">
        <v>318.80001126111739</v>
      </c>
      <c r="L51" s="8">
        <v>323.59181096128532</v>
      </c>
      <c r="M51" s="8">
        <v>223.22408690918229</v>
      </c>
      <c r="N51" s="8">
        <v>411.63548798612112</v>
      </c>
    </row>
    <row r="52" spans="1:14" x14ac:dyDescent="0.25">
      <c r="A52" s="8" t="s">
        <v>26</v>
      </c>
      <c r="B52" s="8">
        <v>0</v>
      </c>
      <c r="C52" s="8">
        <v>98.087095071147886</v>
      </c>
      <c r="D52" s="8">
        <v>117.90037408739778</v>
      </c>
      <c r="E52" s="8">
        <v>175.32700966284781</v>
      </c>
      <c r="F52" s="8">
        <v>198.34558780128893</v>
      </c>
      <c r="G52" s="8">
        <v>226.06053302640456</v>
      </c>
      <c r="H52" s="8">
        <v>252.9579103048454</v>
      </c>
      <c r="I52" s="8">
        <v>314.67507835543398</v>
      </c>
      <c r="J52" s="8">
        <v>373.50123920810631</v>
      </c>
      <c r="K52" s="8">
        <v>428.99064627338981</v>
      </c>
      <c r="L52" s="8">
        <v>573.80206866412618</v>
      </c>
      <c r="M52" s="8">
        <v>573.80206866412618</v>
      </c>
      <c r="N52" s="8">
        <v>573.80206866412618</v>
      </c>
    </row>
    <row r="53" spans="1:14" x14ac:dyDescent="0.25"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</row>
    <row r="54" spans="1:14" x14ac:dyDescent="0.25">
      <c r="C54" s="3" t="s">
        <v>0</v>
      </c>
      <c r="D54" s="3" t="s">
        <v>1</v>
      </c>
      <c r="E54" s="3" t="s">
        <v>2</v>
      </c>
      <c r="F54" s="3" t="s">
        <v>3</v>
      </c>
      <c r="G54" s="3" t="s">
        <v>4</v>
      </c>
      <c r="H54" s="3" t="s">
        <v>5</v>
      </c>
      <c r="I54" s="3" t="s">
        <v>6</v>
      </c>
      <c r="J54" s="3" t="s">
        <v>7</v>
      </c>
      <c r="K54" s="3" t="s">
        <v>8</v>
      </c>
      <c r="L54" s="3" t="s">
        <v>9</v>
      </c>
      <c r="M54" s="3" t="s">
        <v>10</v>
      </c>
      <c r="N54" s="3" t="s">
        <v>11</v>
      </c>
    </row>
    <row r="55" spans="1:14" x14ac:dyDescent="0.25">
      <c r="A55" s="8" t="s">
        <v>188</v>
      </c>
      <c r="D55" s="112">
        <f>D27/C27-1</f>
        <v>5.6376116379862617E-2</v>
      </c>
      <c r="E55" s="112">
        <f t="shared" ref="E55:N55" si="3">E27/D27-1</f>
        <v>9.3916554928836327E-2</v>
      </c>
      <c r="F55" s="112">
        <f t="shared" si="3"/>
        <v>3.837455605945439E-2</v>
      </c>
      <c r="G55" s="112">
        <f t="shared" si="3"/>
        <v>3.5869058263229281E-2</v>
      </c>
      <c r="H55" s="112">
        <f t="shared" si="3"/>
        <v>5.1063073242908263E-2</v>
      </c>
      <c r="I55" s="112">
        <f>I27/H27-1</f>
        <v>5.1878598625475059E-2</v>
      </c>
      <c r="J55" s="112">
        <f t="shared" si="3"/>
        <v>4.7810002914462801E-2</v>
      </c>
      <c r="K55" s="112">
        <f t="shared" si="3"/>
        <v>3.80665465837009E-2</v>
      </c>
      <c r="L55" s="112">
        <f t="shared" si="3"/>
        <v>6.1556949676613071E-2</v>
      </c>
      <c r="M55" s="112">
        <f t="shared" si="3"/>
        <v>6.7689244472447285E-2</v>
      </c>
      <c r="N55" s="112">
        <f t="shared" si="3"/>
        <v>3.0906273492168568E-2</v>
      </c>
    </row>
    <row r="56" spans="1:14" x14ac:dyDescent="0.25">
      <c r="A56" s="8" t="s">
        <v>189</v>
      </c>
      <c r="D56" s="112">
        <f>(D4/C4-1)*(C4/(C27))</f>
        <v>1.2831095612417097E-2</v>
      </c>
      <c r="E56" s="112">
        <f t="shared" ref="E56:N56" si="4">(E4/D4-1)*(D4/(D27))</f>
        <v>3.8471120441837654E-2</v>
      </c>
      <c r="F56" s="112">
        <f t="shared" si="4"/>
        <v>-2.8861944020527667E-2</v>
      </c>
      <c r="G56" s="112">
        <f t="shared" si="4"/>
        <v>1.0813003147288284E-4</v>
      </c>
      <c r="H56" s="112">
        <f t="shared" si="4"/>
        <v>5.4482183428918663E-3</v>
      </c>
      <c r="I56" s="112">
        <f>(I4/H4-1)*(H4/(H27))</f>
        <v>1.1465337139746205E-2</v>
      </c>
      <c r="J56" s="112">
        <f t="shared" si="4"/>
        <v>-4.1109969658743497E-3</v>
      </c>
      <c r="K56" s="112">
        <f t="shared" si="4"/>
        <v>9.4852081080838476E-3</v>
      </c>
      <c r="L56" s="112">
        <f t="shared" si="4"/>
        <v>1.2207255783114299E-2</v>
      </c>
      <c r="M56" s="112">
        <f t="shared" si="4"/>
        <v>6.129017799338536E-3</v>
      </c>
      <c r="N56" s="112">
        <f t="shared" si="4"/>
        <v>7.9709833692340204E-4</v>
      </c>
    </row>
    <row r="57" spans="1:14" x14ac:dyDescent="0.25">
      <c r="A57" s="8" t="s">
        <v>190</v>
      </c>
      <c r="D57" s="112">
        <f>((D5+D6)/(C5+C6)-1)*((C5+C6)/(C27))</f>
        <v>3.1092178982074292E-2</v>
      </c>
      <c r="E57" s="112">
        <f t="shared" ref="E57:N57" si="5">((E5+E6)/(D5+D6)-1)*((D5+D6)/(D27))</f>
        <v>4.5263244188117904E-2</v>
      </c>
      <c r="F57" s="112">
        <f t="shared" si="5"/>
        <v>5.8963559032837363E-2</v>
      </c>
      <c r="G57" s="112">
        <f t="shared" si="5"/>
        <v>9.2995509688113451E-4</v>
      </c>
      <c r="H57" s="112">
        <f t="shared" si="5"/>
        <v>1.8544508403385448E-2</v>
      </c>
      <c r="I57" s="112">
        <f>((I5+I6)/(H5+H6)-1)*((H5+H6)/(H27))</f>
        <v>7.871743130677851E-2</v>
      </c>
      <c r="J57" s="112">
        <f t="shared" si="5"/>
        <v>1.0099428818696569E-2</v>
      </c>
      <c r="K57" s="112">
        <f t="shared" si="5"/>
        <v>1.605269490014328E-3</v>
      </c>
      <c r="L57" s="112">
        <f t="shared" si="5"/>
        <v>6.2813793394438336E-2</v>
      </c>
      <c r="M57" s="112">
        <f t="shared" si="5"/>
        <v>4.8230898315464767E-2</v>
      </c>
      <c r="N57" s="112">
        <f t="shared" si="5"/>
        <v>2.2027786281698828E-2</v>
      </c>
    </row>
    <row r="58" spans="1:14" x14ac:dyDescent="0.25">
      <c r="A58" s="8" t="s">
        <v>191</v>
      </c>
      <c r="D58" s="112">
        <f>((D7*D29)/(C7*C29)-1)*((C7*C29)/C27)</f>
        <v>5.2504601893473037E-3</v>
      </c>
      <c r="E58" s="112">
        <f t="shared" ref="E58:N58" si="6">((E7*E29)/(D7*D29)-1)*((D7*D29)/D27)</f>
        <v>4.3558448202739349E-3</v>
      </c>
      <c r="F58" s="112">
        <f t="shared" si="6"/>
        <v>1.5068705435630806E-3</v>
      </c>
      <c r="G58" s="112">
        <f t="shared" si="6"/>
        <v>3.8147145635503621E-3</v>
      </c>
      <c r="H58" s="112">
        <f t="shared" si="6"/>
        <v>1.599913674716121E-3</v>
      </c>
      <c r="I58" s="112">
        <f>((I7*I29)/(H7*H29)-1)*((H7*H29)/H27)</f>
        <v>7.9509181056464898E-4</v>
      </c>
      <c r="J58" s="112">
        <f t="shared" si="6"/>
        <v>-1.1778001513927943E-2</v>
      </c>
      <c r="K58" s="112">
        <f t="shared" si="6"/>
        <v>1.6622478196661905E-2</v>
      </c>
      <c r="L58" s="112">
        <f t="shared" si="6"/>
        <v>1.6092873822223935E-2</v>
      </c>
      <c r="M58" s="112">
        <f t="shared" si="6"/>
        <v>4.4796843423688532E-3</v>
      </c>
      <c r="N58" s="112">
        <f t="shared" si="6"/>
        <v>-1.2023916302525485E-2</v>
      </c>
    </row>
    <row r="59" spans="1:14" x14ac:dyDescent="0.25">
      <c r="A59" s="8" t="s">
        <v>192</v>
      </c>
      <c r="D59" s="112">
        <f>((D7*D40)/(C7*C40)-1)*((C7*C40)/C27)</f>
        <v>1.5277949411945038E-2</v>
      </c>
      <c r="E59" s="112">
        <f t="shared" ref="E59:N59" si="7">((E7*E40)/(D7*D40)-1)*((D7*D40)/D27)</f>
        <v>2.611847377750454E-2</v>
      </c>
      <c r="F59" s="112">
        <f t="shared" si="7"/>
        <v>5.4597529350318202E-3</v>
      </c>
      <c r="G59" s="112">
        <f t="shared" si="7"/>
        <v>1.9568988701038469E-2</v>
      </c>
      <c r="H59" s="112">
        <f t="shared" si="7"/>
        <v>4.1152049003459947E-3</v>
      </c>
      <c r="I59" s="112">
        <f>((I7*I40)/(H7*H40)-1)*((H7*H40)/H27)</f>
        <v>-2.1138010049491381E-3</v>
      </c>
      <c r="J59" s="112">
        <f t="shared" si="7"/>
        <v>3.1161717417957622E-2</v>
      </c>
      <c r="K59" s="112">
        <f t="shared" si="7"/>
        <v>-6.4162348403714728E-3</v>
      </c>
      <c r="L59" s="112">
        <f t="shared" si="7"/>
        <v>-3.8282142506856041E-4</v>
      </c>
      <c r="M59" s="112">
        <f t="shared" si="7"/>
        <v>2.1003037324985454E-2</v>
      </c>
      <c r="N59" s="112">
        <f t="shared" si="7"/>
        <v>1.706788904267946E-2</v>
      </c>
    </row>
    <row r="60" spans="1:14" x14ac:dyDescent="0.25">
      <c r="A60" s="8" t="s">
        <v>193</v>
      </c>
      <c r="D60" s="112">
        <f>(D19/C19-1)*(C19/C27)</f>
        <v>-9.7474391478782618E-3</v>
      </c>
      <c r="E60" s="112">
        <f t="shared" ref="E60:N60" si="8">(E19/D19-1)*(D19/D27)</f>
        <v>-2.8031087526651597E-2</v>
      </c>
      <c r="F60" s="112">
        <f t="shared" si="8"/>
        <v>4.4771749569546106E-3</v>
      </c>
      <c r="G60" s="112">
        <f t="shared" si="8"/>
        <v>8.3212240224282367E-3</v>
      </c>
      <c r="H60" s="112">
        <f t="shared" si="8"/>
        <v>1.6472252312598846E-2</v>
      </c>
      <c r="I60" s="112">
        <f>(I19/H19-1)*(H19/H27)</f>
        <v>-3.5748191840202566E-2</v>
      </c>
      <c r="J60" s="112">
        <f t="shared" si="8"/>
        <v>2.5915765076904154E-2</v>
      </c>
      <c r="K60" s="112">
        <f t="shared" si="8"/>
        <v>3.8922780454698082E-2</v>
      </c>
      <c r="L60" s="112">
        <f t="shared" si="8"/>
        <v>-1.5196181700634804E-3</v>
      </c>
      <c r="M60" s="112">
        <f t="shared" si="8"/>
        <v>-3.201286205853647E-2</v>
      </c>
      <c r="N60" s="112">
        <f t="shared" si="8"/>
        <v>5.2413333520982446E-3</v>
      </c>
    </row>
    <row r="61" spans="1:14" x14ac:dyDescent="0.25">
      <c r="A61" s="8" t="s">
        <v>194</v>
      </c>
      <c r="D61" s="112">
        <f>D55-SUM(D56:D60)</f>
        <v>1.6718713319571615E-3</v>
      </c>
      <c r="E61" s="112">
        <f t="shared" ref="E61:N61" si="9">E55-SUM(E56:E60)</f>
        <v>7.7389592277538888E-3</v>
      </c>
      <c r="F61" s="112">
        <f t="shared" si="9"/>
        <v>-3.1708573884048213E-3</v>
      </c>
      <c r="G61" s="112">
        <f t="shared" si="9"/>
        <v>3.1260458478581943E-3</v>
      </c>
      <c r="H61" s="112">
        <f t="shared" si="9"/>
        <v>4.8829756089699833E-3</v>
      </c>
      <c r="I61" s="112">
        <f>I55-SUM(I56:I60)</f>
        <v>-1.23726878646261E-3</v>
      </c>
      <c r="J61" s="112">
        <f t="shared" si="9"/>
        <v>-3.4779099192932539E-3</v>
      </c>
      <c r="K61" s="112">
        <f t="shared" si="9"/>
        <v>-2.215295482538579E-2</v>
      </c>
      <c r="L61" s="112">
        <f t="shared" si="9"/>
        <v>-2.7654533728031463E-2</v>
      </c>
      <c r="M61" s="112">
        <f t="shared" si="9"/>
        <v>1.9859468748826145E-2</v>
      </c>
      <c r="N61" s="112">
        <f t="shared" si="9"/>
        <v>-2.2039172187058864E-3</v>
      </c>
    </row>
    <row r="62" spans="1:14" x14ac:dyDescent="0.25">
      <c r="H62" s="8" t="s">
        <v>188</v>
      </c>
      <c r="I62" s="112">
        <f>I27/D27-1</f>
        <v>0.30088076103104866</v>
      </c>
      <c r="M62" s="8" t="s">
        <v>188</v>
      </c>
      <c r="N62" s="112">
        <f>N27/I27-1</f>
        <v>0.270910839265317</v>
      </c>
    </row>
    <row r="63" spans="1:14" x14ac:dyDescent="0.25">
      <c r="H63" s="8" t="s">
        <v>189</v>
      </c>
      <c r="I63" s="112">
        <f>(I4/D4-1)*(D4/(D27))</f>
        <v>2.7611398144209431E-2</v>
      </c>
      <c r="M63" s="8" t="s">
        <v>189</v>
      </c>
      <c r="N63" s="112">
        <f>(N4/I4-1)*(I4/(I27))</f>
        <v>2.7165040113921998E-2</v>
      </c>
    </row>
    <row r="64" spans="1:14" x14ac:dyDescent="0.25">
      <c r="H64" s="8" t="s">
        <v>190</v>
      </c>
      <c r="I64" s="112">
        <f>((I5+I6)/(D5+D6)-1)*((D5+D6)/(D27))</f>
        <v>0.22999250445297231</v>
      </c>
      <c r="M64" s="8" t="s">
        <v>190</v>
      </c>
      <c r="N64" s="112">
        <f>((N5+N6)/(I5+I6)-1)*((I5+I6)/(I27))</f>
        <v>0.16294974302168341</v>
      </c>
    </row>
    <row r="65" spans="2:14" x14ac:dyDescent="0.25">
      <c r="H65" s="8" t="s">
        <v>191</v>
      </c>
      <c r="I65" s="112">
        <f>((I7*I29)/(D7*D29)-1)*((D7*D29)/D27)</f>
        <v>1.3203178342493264E-2</v>
      </c>
      <c r="M65" s="8" t="s">
        <v>191</v>
      </c>
      <c r="N65" s="112">
        <f>((N7*N29)/(I7*I29)-1)*((I7*I29)/I27)</f>
        <v>1.3492639857257479E-2</v>
      </c>
    </row>
    <row r="66" spans="2:14" x14ac:dyDescent="0.25">
      <c r="H66" s="8" t="s">
        <v>192</v>
      </c>
      <c r="I66" s="112">
        <f>((I7*I40)/(D7*D40)-1)*((D7*D40)/D27)</f>
        <v>5.6547232651160802E-2</v>
      </c>
      <c r="M66" s="8" t="s">
        <v>192</v>
      </c>
      <c r="N66" s="112">
        <f>((N7*N40)/(I7*I40)-1)*((I7*I40)/I27)</f>
        <v>6.9314975806155241E-2</v>
      </c>
    </row>
    <row r="67" spans="2:14" x14ac:dyDescent="0.25">
      <c r="H67" s="8" t="s">
        <v>193</v>
      </c>
      <c r="I67" s="112">
        <f>(I19/D19-1)*(D19/D27)</f>
        <v>-3.851005944977294E-2</v>
      </c>
      <c r="M67" s="8" t="s">
        <v>193</v>
      </c>
      <c r="N67" s="112">
        <f>(N19/I19-1)*(I19/I27)</f>
        <v>3.454441638844042E-2</v>
      </c>
    </row>
    <row r="68" spans="2:14" x14ac:dyDescent="0.25">
      <c r="H68" s="8" t="s">
        <v>194</v>
      </c>
      <c r="I68" s="115">
        <f>I62-SUM(I63:I67)</f>
        <v>1.203650688998581E-2</v>
      </c>
      <c r="M68" s="8" t="s">
        <v>194</v>
      </c>
    </row>
    <row r="70" spans="2:14" x14ac:dyDescent="0.25">
      <c r="B70" s="112" t="e">
        <f t="shared" ref="B70:M70" si="10">B30/B27</f>
        <v>#DIV/0!</v>
      </c>
      <c r="C70" s="112">
        <f t="shared" si="10"/>
        <v>3.9475688764976168E-2</v>
      </c>
      <c r="D70" s="112">
        <f t="shared" si="10"/>
        <v>4.3134528402968907E-2</v>
      </c>
      <c r="E70" s="112">
        <f t="shared" si="10"/>
        <v>4.198681450065863E-2</v>
      </c>
      <c r="F70" s="112">
        <f t="shared" si="10"/>
        <v>4.1959677628068702E-2</v>
      </c>
      <c r="G70" s="112">
        <f t="shared" si="10"/>
        <v>4.5489698708702078E-2</v>
      </c>
      <c r="H70" s="112">
        <f t="shared" si="10"/>
        <v>4.2785047708305941E-2</v>
      </c>
      <c r="I70" s="112">
        <f t="shared" si="10"/>
        <v>4.1205140439581726E-2</v>
      </c>
      <c r="J70" s="112">
        <f t="shared" si="10"/>
        <v>2.8336221677210657E-2</v>
      </c>
      <c r="K70" s="112">
        <f t="shared" si="10"/>
        <v>4.3533761187451205E-2</v>
      </c>
      <c r="L70" s="112">
        <f t="shared" si="10"/>
        <v>5.7648229575172953E-2</v>
      </c>
      <c r="M70" s="112">
        <f t="shared" si="10"/>
        <v>5.7635173353747002E-2</v>
      </c>
      <c r="N70" s="112">
        <f>N30/N27</f>
        <v>4.4372065637815296E-2</v>
      </c>
    </row>
  </sheetData>
  <sheetProtection password="DC48" sheet="1" formatCells="0" formatColumns="0" formatRows="0" insertColumns="0" insertRows="0" insertHyperlinks="0" deleteColumns="0" deleteRows="0" autoFilter="0" pivotTables="0"/>
  <pageMargins left="0.7" right="0.7" top="0.75" bottom="0.75" header="0.3" footer="0.3"/>
  <pageSetup paperSize="9" orientation="portrait" r:id="rId1"/>
  <headerFooter>
    <oddHeader>&amp;L&amp;"Calibri"&amp;10&amp;K000000OFFICIAL&amp;1#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L57" sqref="L57"/>
    </sheetView>
  </sheetViews>
  <sheetFormatPr defaultRowHeight="15" x14ac:dyDescent="0.25"/>
  <sheetData>
    <row r="1" spans="1:14" x14ac:dyDescent="0.25">
      <c r="A1" s="3" t="s">
        <v>28</v>
      </c>
      <c r="B1" s="3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</row>
    <row r="2" spans="1:14" x14ac:dyDescent="0.25">
      <c r="A2" s="4" t="s">
        <v>138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6"/>
      <c r="N2" s="6"/>
    </row>
    <row r="3" spans="1:14" x14ac:dyDescent="0.25">
      <c r="A3" s="3" t="s">
        <v>29</v>
      </c>
      <c r="B3" s="3"/>
      <c r="C3" s="9">
        <v>41094.700746844632</v>
      </c>
      <c r="D3" s="9">
        <v>45721.221552170828</v>
      </c>
      <c r="E3" s="9">
        <v>56212.44800868832</v>
      </c>
      <c r="F3" s="9">
        <v>59532.292042996385</v>
      </c>
      <c r="G3" s="9">
        <v>59552.842376735243</v>
      </c>
      <c r="H3" s="9">
        <v>63190.698517006393</v>
      </c>
      <c r="I3" s="9">
        <v>78743.318710671607</v>
      </c>
      <c r="J3" s="9">
        <v>79572.785012068547</v>
      </c>
      <c r="K3" s="9">
        <v>85621.54969326526</v>
      </c>
      <c r="L3" s="9">
        <v>97437.589697854521</v>
      </c>
      <c r="M3" s="9">
        <v>105519.99501006285</v>
      </c>
      <c r="N3" s="9">
        <v>111707.90178108527</v>
      </c>
    </row>
    <row r="4" spans="1:14" x14ac:dyDescent="0.25">
      <c r="A4" s="2" t="s">
        <v>30</v>
      </c>
      <c r="B4" s="80"/>
      <c r="C4" s="2">
        <v>3193.5683553541057</v>
      </c>
      <c r="D4" s="2">
        <v>4477.3651294294523</v>
      </c>
      <c r="E4" s="2">
        <v>9971.5535014588859</v>
      </c>
      <c r="F4" s="2">
        <v>5302.8492664209025</v>
      </c>
      <c r="G4" s="2">
        <v>5318.178889293461</v>
      </c>
      <c r="H4" s="2">
        <v>6148.993218504248</v>
      </c>
      <c r="I4" s="2">
        <v>8200.7509656182483</v>
      </c>
      <c r="J4" s="2">
        <v>7392.2742907821803</v>
      </c>
      <c r="K4" s="2">
        <v>8691.6819830564928</v>
      </c>
      <c r="L4" s="2">
        <v>10405.153009820546</v>
      </c>
      <c r="M4" s="2">
        <v>11576.670026212663</v>
      </c>
      <c r="N4" s="2">
        <v>11827.05804299165</v>
      </c>
    </row>
    <row r="5" spans="1:14" x14ac:dyDescent="0.25">
      <c r="A5" s="2" t="s">
        <v>31</v>
      </c>
      <c r="B5" s="80"/>
      <c r="C5" s="2">
        <v>2327.743562783683</v>
      </c>
      <c r="D5" s="2">
        <v>2506.3041679716239</v>
      </c>
      <c r="E5" s="2">
        <v>2683.368928674935</v>
      </c>
      <c r="F5" s="2">
        <v>2817.1514871042332</v>
      </c>
      <c r="G5" s="2">
        <v>3043.6673221235701</v>
      </c>
      <c r="H5" s="2">
        <v>3280.83976738415</v>
      </c>
      <c r="I5" s="2">
        <v>3580.1832710822387</v>
      </c>
      <c r="J5" s="2">
        <v>3860.8442790536205</v>
      </c>
      <c r="K5" s="2">
        <v>4262.1200853876726</v>
      </c>
      <c r="L5" s="2">
        <v>4962.6296732378951</v>
      </c>
      <c r="M5" s="2">
        <v>5696.1248769038493</v>
      </c>
      <c r="N5" s="2">
        <v>6420.1921230765083</v>
      </c>
    </row>
    <row r="6" spans="1:14" x14ac:dyDescent="0.25">
      <c r="A6" s="2" t="s">
        <v>32</v>
      </c>
      <c r="B6" s="80"/>
      <c r="C6" s="2">
        <v>35913.114737625576</v>
      </c>
      <c r="D6" s="2">
        <v>38886.38809370777</v>
      </c>
      <c r="E6" s="2">
        <v>43790.553991007764</v>
      </c>
      <c r="F6" s="2">
        <v>51406.814329121618</v>
      </c>
      <c r="G6" s="2">
        <v>51321.547655118673</v>
      </c>
      <c r="H6" s="2">
        <v>53855.615737793327</v>
      </c>
      <c r="I6" s="2">
        <v>66713.385232930435</v>
      </c>
      <c r="J6" s="2">
        <v>68319.666442232745</v>
      </c>
      <c r="K6" s="2">
        <v>72667.747624821088</v>
      </c>
      <c r="L6" s="2">
        <v>82069.807014796083</v>
      </c>
      <c r="M6" s="2">
        <v>88247.200106946344</v>
      </c>
      <c r="N6" s="2">
        <v>93460.651615017108</v>
      </c>
    </row>
    <row r="7" spans="1:14" x14ac:dyDescent="0.25">
      <c r="A7" s="1" t="s">
        <v>16</v>
      </c>
      <c r="B7" s="81"/>
      <c r="C7" s="1">
        <v>10319.527556091418</v>
      </c>
      <c r="D7" s="1">
        <v>12297.889683203533</v>
      </c>
      <c r="E7" s="1">
        <v>15749.463823872738</v>
      </c>
      <c r="F7" s="1">
        <v>16679.266886477482</v>
      </c>
      <c r="G7" s="1">
        <v>20128.371314220996</v>
      </c>
      <c r="H7" s="1">
        <v>21052.974405656616</v>
      </c>
      <c r="I7" s="1">
        <v>20826.830050546538</v>
      </c>
      <c r="J7" s="1">
        <v>24459.901105744277</v>
      </c>
      <c r="K7" s="1">
        <v>26101.218110454331</v>
      </c>
      <c r="L7" s="1">
        <v>28626.942880955918</v>
      </c>
      <c r="M7" s="1">
        <v>32816.896801340175</v>
      </c>
      <c r="N7" s="1">
        <v>33308.621195587759</v>
      </c>
    </row>
    <row r="8" spans="1:14" x14ac:dyDescent="0.25">
      <c r="A8" s="2" t="s">
        <v>18</v>
      </c>
      <c r="B8" s="80"/>
      <c r="C8" s="2">
        <v>116.58628984599581</v>
      </c>
      <c r="D8" s="2">
        <v>136.0118125418249</v>
      </c>
      <c r="E8" s="2">
        <v>186.57210748862568</v>
      </c>
      <c r="F8" s="2">
        <v>203.56636556335326</v>
      </c>
      <c r="G8" s="2">
        <v>217.29013213627434</v>
      </c>
      <c r="H8" s="2">
        <v>283.60916232523687</v>
      </c>
      <c r="I8" s="2">
        <v>293.81339208167321</v>
      </c>
      <c r="J8" s="2">
        <v>339.26933254644786</v>
      </c>
      <c r="K8" s="2">
        <v>330.13461846536376</v>
      </c>
      <c r="L8" s="2">
        <v>397.0502765897084</v>
      </c>
      <c r="M8" s="2">
        <v>448.43593278996298</v>
      </c>
      <c r="N8" s="2">
        <v>448.48362924498986</v>
      </c>
    </row>
    <row r="9" spans="1:14" x14ac:dyDescent="0.25">
      <c r="A9" s="2" t="s">
        <v>19</v>
      </c>
      <c r="B9" s="81"/>
      <c r="C9" s="2">
        <v>1696.0308513979312</v>
      </c>
      <c r="D9" s="2">
        <v>2260.1225200671947</v>
      </c>
      <c r="E9" s="2">
        <v>2977.2147658765161</v>
      </c>
      <c r="F9" s="2">
        <v>3173.4785849902523</v>
      </c>
      <c r="G9" s="2">
        <v>3482.951556896116</v>
      </c>
      <c r="H9" s="2">
        <v>4364.3702130808188</v>
      </c>
      <c r="I9" s="2">
        <v>4557.9531921051184</v>
      </c>
      <c r="J9" s="2">
        <v>5224.772450125236</v>
      </c>
      <c r="K9" s="2">
        <v>5979.5872334623318</v>
      </c>
      <c r="L9" s="2">
        <v>6518.0431186847336</v>
      </c>
      <c r="M9" s="2">
        <v>7487.9820582088978</v>
      </c>
      <c r="N9" s="2">
        <v>7790.7643278418354</v>
      </c>
    </row>
    <row r="10" spans="1:14" x14ac:dyDescent="0.25">
      <c r="A10" s="2" t="s">
        <v>20</v>
      </c>
      <c r="B10" s="80"/>
      <c r="C10" s="2">
        <v>2772.2722534083177</v>
      </c>
      <c r="D10" s="2">
        <v>3976.785421418901</v>
      </c>
      <c r="E10" s="2">
        <v>4590.6034077213071</v>
      </c>
      <c r="F10" s="2">
        <v>5114.6859423736732</v>
      </c>
      <c r="G10" s="2">
        <v>5678.0082592964227</v>
      </c>
      <c r="H10" s="2">
        <v>6887.1695862056868</v>
      </c>
      <c r="I10" s="2">
        <v>7019.7698240046948</v>
      </c>
      <c r="J10" s="2">
        <v>8185.7918042341862</v>
      </c>
      <c r="K10" s="2">
        <v>9377.292588782002</v>
      </c>
      <c r="L10" s="2">
        <v>10067.519448583733</v>
      </c>
      <c r="M10" s="2">
        <v>12003.610806169689</v>
      </c>
      <c r="N10" s="2">
        <v>12419.149489900932</v>
      </c>
    </row>
    <row r="11" spans="1:14" x14ac:dyDescent="0.25">
      <c r="A11" s="2" t="s">
        <v>21</v>
      </c>
      <c r="B11" s="80"/>
      <c r="C11" s="2">
        <v>1219.3825080916488</v>
      </c>
      <c r="D11" s="2">
        <v>1195.9650765633589</v>
      </c>
      <c r="E11" s="2">
        <v>2380.3511961604386</v>
      </c>
      <c r="F11" s="2">
        <v>2240.1144641200704</v>
      </c>
      <c r="G11" s="2">
        <v>2807.6386176995534</v>
      </c>
      <c r="H11" s="2">
        <v>2704.7817120960044</v>
      </c>
      <c r="I11" s="2">
        <v>1964.5826458596212</v>
      </c>
      <c r="J11" s="2">
        <v>2067.9067765424488</v>
      </c>
      <c r="K11" s="2">
        <v>1880.390932942302</v>
      </c>
      <c r="L11" s="2">
        <v>2412.4990898408828</v>
      </c>
      <c r="M11" s="2">
        <v>2691.4864945939144</v>
      </c>
      <c r="N11" s="2">
        <v>2640.1273711286722</v>
      </c>
    </row>
    <row r="12" spans="1:14" x14ac:dyDescent="0.25">
      <c r="A12" s="2" t="s">
        <v>22</v>
      </c>
      <c r="B12" s="80"/>
      <c r="C12" s="2">
        <v>959.88711826063764</v>
      </c>
      <c r="D12" s="2">
        <v>609.04315575796488</v>
      </c>
      <c r="E12" s="2">
        <v>833.24544636331837</v>
      </c>
      <c r="F12" s="2">
        <v>796.0261353335178</v>
      </c>
      <c r="G12" s="2">
        <v>657.86403193606429</v>
      </c>
      <c r="H12" s="2">
        <v>716.45262328829654</v>
      </c>
      <c r="I12" s="2">
        <v>321.92616461794768</v>
      </c>
      <c r="J12" s="2">
        <v>662.97811092593054</v>
      </c>
      <c r="K12" s="2">
        <v>746.03227139776732</v>
      </c>
      <c r="L12" s="2">
        <v>594.80501971589638</v>
      </c>
      <c r="M12" s="2">
        <v>625.13934650425472</v>
      </c>
      <c r="N12" s="2">
        <v>531.49733154933779</v>
      </c>
    </row>
    <row r="13" spans="1:14" x14ac:dyDescent="0.25">
      <c r="A13" s="2" t="s">
        <v>23</v>
      </c>
      <c r="B13" s="80"/>
      <c r="C13" s="2">
        <v>4048.6338132400606</v>
      </c>
      <c r="D13" s="2">
        <v>4977.5971653463357</v>
      </c>
      <c r="E13" s="2">
        <v>4571.8977051812371</v>
      </c>
      <c r="F13" s="2">
        <v>4890.2774651304371</v>
      </c>
      <c r="G13" s="2">
        <v>8934.9238851173232</v>
      </c>
      <c r="H13" s="2">
        <v>4629.900303942668</v>
      </c>
      <c r="I13" s="2">
        <v>4906.7850210663746</v>
      </c>
      <c r="J13" s="2">
        <v>6009.7751281071069</v>
      </c>
      <c r="K13" s="2">
        <v>5700.9700172452413</v>
      </c>
      <c r="L13" s="2">
        <v>6248.8567215586163</v>
      </c>
      <c r="M13" s="2">
        <v>7168.8457672100349</v>
      </c>
      <c r="N13" s="2">
        <v>6873.9971838157535</v>
      </c>
    </row>
    <row r="14" spans="1:14" x14ac:dyDescent="0.25">
      <c r="A14" s="2" t="s">
        <v>24</v>
      </c>
      <c r="B14" s="80"/>
      <c r="C14" s="2">
        <v>334.68844321868613</v>
      </c>
      <c r="D14" s="2">
        <v>329.16974911864708</v>
      </c>
      <c r="E14" s="2">
        <v>313.84278645664699</v>
      </c>
      <c r="F14" s="2">
        <v>361.24368329992581</v>
      </c>
      <c r="G14" s="2">
        <v>487.57062460004204</v>
      </c>
      <c r="H14" s="2">
        <v>649.9446131443492</v>
      </c>
      <c r="I14" s="2">
        <v>723.90922400505713</v>
      </c>
      <c r="J14" s="2">
        <v>873.79428017809278</v>
      </c>
      <c r="K14" s="2">
        <v>987.14289115644249</v>
      </c>
      <c r="L14" s="2">
        <v>1072.406205268652</v>
      </c>
      <c r="M14" s="2">
        <v>1210.2139625681648</v>
      </c>
      <c r="N14" s="2">
        <v>1389.3550510223661</v>
      </c>
    </row>
    <row r="15" spans="1:14" x14ac:dyDescent="0.25">
      <c r="A15" s="2" t="s">
        <v>25</v>
      </c>
      <c r="B15" s="80"/>
      <c r="C15" s="2">
        <v>377.16250889257259</v>
      </c>
      <c r="D15" s="2">
        <v>465.83668692136257</v>
      </c>
      <c r="E15" s="2">
        <v>600.1380841267968</v>
      </c>
      <c r="F15" s="2">
        <v>582.13439736366706</v>
      </c>
      <c r="G15" s="2">
        <v>616.27301765440461</v>
      </c>
      <c r="H15" s="2">
        <v>695.51334683573418</v>
      </c>
      <c r="I15" s="2">
        <v>683.1557810868577</v>
      </c>
      <c r="J15" s="2">
        <v>722.11198387671982</v>
      </c>
      <c r="K15" s="2">
        <v>670.67691072949037</v>
      </c>
      <c r="L15" s="2">
        <v>741.96093204957208</v>
      </c>
      <c r="M15" s="2">
        <v>607.38036463112928</v>
      </c>
      <c r="N15" s="2">
        <v>641.44474241974751</v>
      </c>
    </row>
    <row r="16" spans="1:14" x14ac:dyDescent="0.25">
      <c r="A16" s="2" t="s">
        <v>26</v>
      </c>
      <c r="B16" s="80"/>
      <c r="C16" s="2">
        <v>98.087095071147886</v>
      </c>
      <c r="D16" s="2">
        <v>117.90037408739778</v>
      </c>
      <c r="E16" s="2">
        <v>175.32700966284781</v>
      </c>
      <c r="F16" s="2">
        <v>198.34558780128893</v>
      </c>
      <c r="G16" s="2">
        <v>226.06053302640456</v>
      </c>
      <c r="H16" s="2">
        <v>252.9579103048454</v>
      </c>
      <c r="I16" s="2">
        <v>314.67507835543398</v>
      </c>
      <c r="J16" s="2">
        <v>373.50123920810631</v>
      </c>
      <c r="K16" s="2">
        <v>428.99064627338981</v>
      </c>
      <c r="L16" s="2">
        <v>573.80206866412618</v>
      </c>
      <c r="M16" s="2">
        <v>573.80206866412618</v>
      </c>
      <c r="N16" s="2">
        <v>573.80206866412618</v>
      </c>
    </row>
    <row r="17" spans="1:14" x14ac:dyDescent="0.25">
      <c r="A17" s="1" t="s">
        <v>33</v>
      </c>
      <c r="B17" s="81"/>
      <c r="C17" s="1">
        <v>245.60795368395208</v>
      </c>
      <c r="D17" s="1">
        <v>243.5028959390892</v>
      </c>
      <c r="E17" s="1">
        <v>234.57738486027213</v>
      </c>
      <c r="F17" s="1">
        <v>269.9236000508277</v>
      </c>
      <c r="G17" s="1">
        <v>377.05484448097269</v>
      </c>
      <c r="H17" s="1">
        <v>514.37298196630456</v>
      </c>
      <c r="I17" s="1">
        <v>545.83693445665642</v>
      </c>
      <c r="J17" s="1">
        <v>545.83693445665642</v>
      </c>
      <c r="K17" s="1">
        <v>607.67270302340069</v>
      </c>
      <c r="L17" s="1">
        <v>693.33108947409471</v>
      </c>
      <c r="M17" s="1">
        <v>823.64712534719729</v>
      </c>
      <c r="N17" s="1">
        <v>969.874029485253</v>
      </c>
    </row>
    <row r="18" spans="1:14" x14ac:dyDescent="0.25">
      <c r="A18" s="1" t="s">
        <v>34</v>
      </c>
      <c r="B18" s="81"/>
      <c r="C18" s="1">
        <v>753.19460307002998</v>
      </c>
      <c r="D18" s="1">
        <v>2.7685880049681919</v>
      </c>
      <c r="E18" s="1">
        <v>7.5804196067567702</v>
      </c>
      <c r="F18" s="1">
        <v>7.0665054822777611</v>
      </c>
      <c r="G18" s="1">
        <v>3.3395638106347523</v>
      </c>
      <c r="H18" s="1">
        <v>0.54911528652637065</v>
      </c>
      <c r="I18" s="1">
        <v>0.9637742410639264</v>
      </c>
      <c r="J18" s="1">
        <v>1.484887594463975</v>
      </c>
      <c r="K18" s="1">
        <v>1.9639482788990108</v>
      </c>
      <c r="L18" s="1">
        <v>2.6248830012342088</v>
      </c>
      <c r="M18" s="1">
        <v>3.0957006662283435</v>
      </c>
      <c r="N18" s="1">
        <v>2.659020325488195</v>
      </c>
    </row>
    <row r="19" spans="1:14" x14ac:dyDescent="0.25">
      <c r="A19" s="1" t="s">
        <v>35</v>
      </c>
      <c r="B19" s="81"/>
      <c r="C19" s="10">
        <v>-4770.3466441954315</v>
      </c>
      <c r="D19" s="10">
        <v>-5747.4043730981211</v>
      </c>
      <c r="E19" s="10">
        <v>-9094.6918374655561</v>
      </c>
      <c r="F19" s="10">
        <v>-8741.1916514002987</v>
      </c>
      <c r="G19" s="10">
        <v>-7554.6648866633041</v>
      </c>
      <c r="H19" s="10">
        <v>-5063.9265415349673</v>
      </c>
      <c r="I19" s="10">
        <v>-10930.001916537432</v>
      </c>
      <c r="J19" s="10">
        <v>-6389.8922936434628</v>
      </c>
      <c r="K19" s="10">
        <v>-3814.1856895254132</v>
      </c>
      <c r="L19" s="10">
        <v>-7788.496840161155</v>
      </c>
      <c r="M19" s="10">
        <v>-9542.5726675317565</v>
      </c>
      <c r="N19" s="10">
        <v>-11500.34647641718</v>
      </c>
    </row>
    <row r="20" spans="1:14" x14ac:dyDescent="0.25">
      <c r="A20" s="1" t="s">
        <v>36</v>
      </c>
      <c r="B20" s="81"/>
      <c r="C20" s="1">
        <v>9026.6810248453548</v>
      </c>
      <c r="D20" s="1">
        <v>7481.4288070711209</v>
      </c>
      <c r="E20" s="1">
        <v>8325.3131926226688</v>
      </c>
      <c r="F20" s="1">
        <v>10817.1288453788</v>
      </c>
      <c r="G20" s="1">
        <v>12372.252037888498</v>
      </c>
      <c r="H20" s="1">
        <v>12372.817669180751</v>
      </c>
      <c r="I20" s="1">
        <v>11793.325943092161</v>
      </c>
      <c r="J20" s="1">
        <v>12495.330825297346</v>
      </c>
      <c r="K20" s="1">
        <v>18080.331243369583</v>
      </c>
      <c r="L20" s="1">
        <v>18177.602305500299</v>
      </c>
      <c r="M20" s="1">
        <v>19850.03866626849</v>
      </c>
      <c r="N20" s="1">
        <v>16723.927272640776</v>
      </c>
    </row>
    <row r="21" spans="1:14" x14ac:dyDescent="0.25">
      <c r="A21" s="2" t="s">
        <v>37</v>
      </c>
      <c r="B21" s="80"/>
      <c r="C21" s="2">
        <v>9383.0959277500642</v>
      </c>
      <c r="D21" s="2">
        <v>6688.8162843670743</v>
      </c>
      <c r="E21" s="2">
        <v>5845.063426208374</v>
      </c>
      <c r="F21" s="2">
        <v>6862.8545542615502</v>
      </c>
      <c r="G21" s="2">
        <v>8320.7500275968687</v>
      </c>
      <c r="H21" s="2">
        <v>7838.6847340062041</v>
      </c>
      <c r="I21" s="2">
        <v>7184.7204184186421</v>
      </c>
      <c r="J21" s="2">
        <v>9183.7365098528498</v>
      </c>
      <c r="K21" s="2">
        <v>11543.759510761205</v>
      </c>
      <c r="L21" s="2">
        <v>11217.4982964018</v>
      </c>
      <c r="M21" s="2">
        <v>12567.806294654734</v>
      </c>
      <c r="N21" s="2">
        <v>10604.250056331975</v>
      </c>
    </row>
    <row r="22" spans="1:14" x14ac:dyDescent="0.25">
      <c r="A22" s="2" t="s">
        <v>38</v>
      </c>
      <c r="B22" s="82"/>
      <c r="C22" s="2">
        <v>1205.5908094354259</v>
      </c>
      <c r="D22" s="2">
        <v>1406.4511763121898</v>
      </c>
      <c r="E22" s="2">
        <v>2362.1765482642209</v>
      </c>
      <c r="F22" s="2">
        <v>3523.8962667352439</v>
      </c>
      <c r="G22" s="2">
        <v>3730.0080748704872</v>
      </c>
      <c r="H22" s="2">
        <v>4038.06443297537</v>
      </c>
      <c r="I22" s="2">
        <v>4042.6797670546143</v>
      </c>
      <c r="J22" s="2">
        <v>3311.5943154444954</v>
      </c>
      <c r="K22" s="2">
        <v>6536.5717326083777</v>
      </c>
      <c r="L22" s="2">
        <v>6960.1040090984998</v>
      </c>
      <c r="M22" s="2">
        <v>7282.232371613758</v>
      </c>
      <c r="N22" s="2">
        <v>6119.6772163088008</v>
      </c>
    </row>
    <row r="23" spans="1:14" x14ac:dyDescent="0.25">
      <c r="A23" s="1" t="s">
        <v>39</v>
      </c>
      <c r="B23" s="81"/>
      <c r="C23" s="1">
        <v>13797.027669040786</v>
      </c>
      <c r="D23" s="1">
        <v>13228.833180169242</v>
      </c>
      <c r="E23" s="1">
        <v>17420.005030088225</v>
      </c>
      <c r="F23" s="1">
        <v>19558.320496779099</v>
      </c>
      <c r="G23" s="1">
        <v>19926.916924551802</v>
      </c>
      <c r="H23" s="1">
        <v>17436.744210715719</v>
      </c>
      <c r="I23" s="1">
        <v>22723.327859629593</v>
      </c>
      <c r="J23" s="1">
        <v>18885.223118940808</v>
      </c>
      <c r="K23" s="1">
        <v>21894.516932894996</v>
      </c>
      <c r="L23" s="1">
        <v>25966.099145661454</v>
      </c>
      <c r="M23" s="1">
        <v>29392.611333800247</v>
      </c>
      <c r="N23" s="1">
        <v>28224.273749057957</v>
      </c>
    </row>
    <row r="24" spans="1:14" x14ac:dyDescent="0.25">
      <c r="A24" s="2" t="s">
        <v>37</v>
      </c>
      <c r="B24" s="80"/>
      <c r="C24" s="2">
        <v>17444.16589267513</v>
      </c>
      <c r="D24" s="2">
        <v>15060.276918449812</v>
      </c>
      <c r="E24" s="2">
        <v>18106.695460317776</v>
      </c>
      <c r="F24" s="2">
        <v>20008.492340733315</v>
      </c>
      <c r="G24" s="2">
        <v>19396.899856936274</v>
      </c>
      <c r="H24" s="2">
        <v>15278.754934507182</v>
      </c>
      <c r="I24" s="2">
        <v>15311.038481148733</v>
      </c>
      <c r="J24" s="2">
        <v>15586.256953591843</v>
      </c>
      <c r="K24" s="2">
        <v>14490.295876059066</v>
      </c>
      <c r="L24" s="2">
        <v>17643.038143797712</v>
      </c>
      <c r="M24" s="2">
        <v>19145.032108476258</v>
      </c>
      <c r="N24" s="2">
        <v>20943.278899439592</v>
      </c>
    </row>
    <row r="25" spans="1:14" x14ac:dyDescent="0.25">
      <c r="A25" s="2" t="s">
        <v>38</v>
      </c>
      <c r="B25" s="82"/>
      <c r="C25" s="2">
        <v>957.73089397777119</v>
      </c>
      <c r="D25" s="2">
        <v>1227.108632773761</v>
      </c>
      <c r="E25" s="2">
        <v>1996.1980945655862</v>
      </c>
      <c r="F25" s="2">
        <v>2318.3857282045537</v>
      </c>
      <c r="G25" s="2">
        <v>2612.0971389313922</v>
      </c>
      <c r="H25" s="2">
        <v>2764.8890921114348</v>
      </c>
      <c r="I25" s="2">
        <v>5249.1310231363705</v>
      </c>
      <c r="J25" s="2">
        <v>3298.9661653489666</v>
      </c>
      <c r="K25" s="2">
        <v>7404.2210568359305</v>
      </c>
      <c r="L25" s="2">
        <v>8323.0610018637417</v>
      </c>
      <c r="M25" s="2">
        <v>10247.579225323991</v>
      </c>
      <c r="N25" s="2">
        <v>7280.9948496183642</v>
      </c>
    </row>
    <row r="26" spans="1:14" x14ac:dyDescent="0.25">
      <c r="A26" s="5" t="s">
        <v>40</v>
      </c>
      <c r="B26" s="83"/>
      <c r="C26" s="5">
        <v>305.72343892227946</v>
      </c>
      <c r="D26" s="5">
        <v>1219.3868104021894</v>
      </c>
      <c r="E26" s="5">
        <v>1140.70099304631</v>
      </c>
      <c r="F26" s="5">
        <v>1785.2062526744994</v>
      </c>
      <c r="G26" s="5">
        <v>1966.7870278562623</v>
      </c>
      <c r="H26" s="5">
        <v>2628.436847676785</v>
      </c>
      <c r="I26" s="5">
        <v>2253.171423305932</v>
      </c>
      <c r="J26" s="5">
        <v>1929.1438213513175</v>
      </c>
      <c r="K26" s="5">
        <v>-0.17784402336110361</v>
      </c>
      <c r="L26" s="5">
        <v>1451.0668721282418</v>
      </c>
      <c r="M26" s="5">
        <v>1734.4782242997899</v>
      </c>
      <c r="N26" s="5">
        <v>4113.5482412966376</v>
      </c>
    </row>
    <row r="27" spans="1:14" x14ac:dyDescent="0.25">
      <c r="A27" s="2" t="s">
        <v>14</v>
      </c>
      <c r="B27" s="80"/>
      <c r="C27" s="2">
        <v>48288.133563335614</v>
      </c>
      <c r="D27" s="2">
        <v>53886.200995560503</v>
      </c>
      <c r="E27" s="2">
        <v>64483.107205062108</v>
      </c>
      <c r="F27" s="2">
        <v>69527.08667593154</v>
      </c>
      <c r="G27" s="2">
        <v>74604.281730241259</v>
      </c>
      <c r="H27" s="2">
        <v>82417.855532732981</v>
      </c>
      <c r="I27" s="2">
        <v>91191.119735643675</v>
      </c>
      <c r="J27" s="2">
        <v>100119.25946757178</v>
      </c>
      <c r="K27" s="2">
        <v>108518.04092147312</v>
      </c>
      <c r="L27" s="2">
        <v>120423.05858325286</v>
      </c>
      <c r="M27" s="2">
        <v>131355.54019418449</v>
      </c>
      <c r="N27" s="2">
        <v>138602.25779136323</v>
      </c>
    </row>
    <row r="28" spans="1:14" x14ac:dyDescent="0.25">
      <c r="A28" s="2" t="s">
        <v>139</v>
      </c>
      <c r="B28" s="80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</row>
    <row r="29" spans="1:14" x14ac:dyDescent="0.25">
      <c r="A29" s="2"/>
      <c r="B29" s="80"/>
      <c r="C29" s="111">
        <f>C7/C27</f>
        <v>0.21370731885000555</v>
      </c>
      <c r="D29" s="111">
        <f t="shared" ref="D29:M29" si="0">D7/D27</f>
        <v>0.22821964540080891</v>
      </c>
      <c r="E29" s="111">
        <f t="shared" si="0"/>
        <v>0.24424170153258931</v>
      </c>
      <c r="F29" s="111">
        <f t="shared" si="0"/>
        <v>0.23989595543130113</v>
      </c>
      <c r="G29" s="111">
        <f t="shared" si="0"/>
        <v>0.26980182433767536</v>
      </c>
      <c r="H29" s="111">
        <f t="shared" si="0"/>
        <v>0.2554419096392922</v>
      </c>
      <c r="I29" s="111">
        <f t="shared" si="0"/>
        <v>0.22838660289425089</v>
      </c>
      <c r="J29" s="111">
        <f t="shared" si="0"/>
        <v>0.24430765105355917</v>
      </c>
      <c r="K29" s="111">
        <f t="shared" si="0"/>
        <v>0.24052422886386188</v>
      </c>
      <c r="L29" s="111">
        <f t="shared" si="0"/>
        <v>0.23771977906677288</v>
      </c>
      <c r="M29" s="111">
        <f t="shared" si="0"/>
        <v>0.24983260510235472</v>
      </c>
      <c r="N29" s="111">
        <f>N7/N27</f>
        <v>0.24031802747201231</v>
      </c>
    </row>
    <row r="30" spans="1:14" x14ac:dyDescent="0.25">
      <c r="A30" s="6"/>
      <c r="B30" s="6"/>
      <c r="C30" s="6"/>
      <c r="D30" s="6"/>
      <c r="E30" s="114">
        <f>E31/(E31+E42)</f>
        <v>0.16498286771181267</v>
      </c>
      <c r="F30" s="114">
        <f t="shared" ref="F30:N30" si="1">F31/(F31+F42)</f>
        <v>0.16815782976595664</v>
      </c>
      <c r="G30" s="114">
        <f t="shared" si="1"/>
        <v>0.16707342625226101</v>
      </c>
      <c r="H30" s="114">
        <f t="shared" si="1"/>
        <v>0.17141667350425024</v>
      </c>
      <c r="I30" s="114">
        <f t="shared" si="1"/>
        <v>0.18034326571805098</v>
      </c>
      <c r="J30" s="114">
        <f t="shared" si="1"/>
        <v>0.11733562167556395</v>
      </c>
      <c r="K30" s="114">
        <f t="shared" si="1"/>
        <v>0.18099532588915002</v>
      </c>
      <c r="L30" s="114">
        <f t="shared" si="1"/>
        <v>0.22758611824067984</v>
      </c>
      <c r="M30" s="114">
        <f t="shared" si="1"/>
        <v>0.22666412752929621</v>
      </c>
      <c r="N30" s="114">
        <f t="shared" si="1"/>
        <v>0.17855775240739619</v>
      </c>
    </row>
    <row r="31" spans="1:14" x14ac:dyDescent="0.25">
      <c r="A31" s="7" t="s">
        <v>17</v>
      </c>
      <c r="B31" s="7">
        <v>0</v>
      </c>
      <c r="C31" s="7">
        <v>1840.1941234341482</v>
      </c>
      <c r="D31" s="7">
        <v>2431.6211893111945</v>
      </c>
      <c r="E31" s="7">
        <v>2735.6305231737497</v>
      </c>
      <c r="F31" s="7">
        <v>2939.2709459956113</v>
      </c>
      <c r="G31" s="7">
        <v>3794.3754873621665</v>
      </c>
      <c r="H31" s="7">
        <v>3615.9300412518419</v>
      </c>
      <c r="I31" s="7">
        <v>3706.7833395052899</v>
      </c>
      <c r="J31" s="7">
        <v>2846.8331909923395</v>
      </c>
      <c r="K31" s="7">
        <v>4724.1984780054663</v>
      </c>
      <c r="L31" s="7">
        <v>6673.4228692733604</v>
      </c>
      <c r="M31" s="7">
        <v>7544.8510568803958</v>
      </c>
      <c r="N31" s="7">
        <v>6074.3071158921448</v>
      </c>
    </row>
    <row r="32" spans="1:14" x14ac:dyDescent="0.25">
      <c r="A32" s="8" t="s">
        <v>18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 x14ac:dyDescent="0.25">
      <c r="A33" s="8" t="s">
        <v>19</v>
      </c>
      <c r="B33" s="8">
        <v>0</v>
      </c>
      <c r="C33" s="8">
        <v>289.33767687510459</v>
      </c>
      <c r="D33" s="8">
        <v>385.56999058734624</v>
      </c>
      <c r="E33" s="8">
        <v>507.90373489194201</v>
      </c>
      <c r="F33" s="8">
        <v>541.38574226828109</v>
      </c>
      <c r="G33" s="8">
        <v>594.18088492330605</v>
      </c>
      <c r="H33" s="8">
        <v>744.54821233639836</v>
      </c>
      <c r="I33" s="8">
        <v>777.57287659134795</v>
      </c>
      <c r="J33" s="8">
        <v>561.91960460679809</v>
      </c>
      <c r="K33" s="8">
        <v>1020.0992967645584</v>
      </c>
      <c r="L33" s="8">
        <v>913.46594491413123</v>
      </c>
      <c r="M33" s="8">
        <v>1043.8347352142055</v>
      </c>
      <c r="N33" s="8">
        <v>744.38024850297711</v>
      </c>
    </row>
    <row r="34" spans="1:14" x14ac:dyDescent="0.25">
      <c r="A34" s="8" t="s">
        <v>20</v>
      </c>
      <c r="B34" s="8">
        <v>0</v>
      </c>
      <c r="C34" s="8">
        <v>699.03715139619328</v>
      </c>
      <c r="D34" s="8">
        <v>1002.7589279100769</v>
      </c>
      <c r="E34" s="8">
        <v>1157.5350600497165</v>
      </c>
      <c r="F34" s="8">
        <v>1289.6841163588438</v>
      </c>
      <c r="G34" s="8">
        <v>1431.7276069487207</v>
      </c>
      <c r="H34" s="8">
        <v>1736.6214313203777</v>
      </c>
      <c r="I34" s="8">
        <v>1770.0569975392141</v>
      </c>
      <c r="J34" s="8">
        <v>1343.1550535384902</v>
      </c>
      <c r="K34" s="8">
        <v>2364.5137633981622</v>
      </c>
      <c r="L34" s="8">
        <v>3974.9561256908896</v>
      </c>
      <c r="M34" s="8">
        <v>4952.1407167227708</v>
      </c>
      <c r="N34" s="8">
        <v>3475.0282210608439</v>
      </c>
    </row>
    <row r="35" spans="1:14" x14ac:dyDescent="0.25">
      <c r="A35" s="8" t="s">
        <v>21</v>
      </c>
      <c r="B35" s="8">
        <v>0</v>
      </c>
      <c r="C35" s="8">
        <v>20.499892714134464</v>
      </c>
      <c r="D35" s="8">
        <v>20.106205884296447</v>
      </c>
      <c r="E35" s="8">
        <v>40.017749819634993</v>
      </c>
      <c r="F35" s="8">
        <v>37.660131974265433</v>
      </c>
      <c r="G35" s="8">
        <v>47.201177695240247</v>
      </c>
      <c r="H35" s="8">
        <v>45.471978271934965</v>
      </c>
      <c r="I35" s="8">
        <v>33.02797374976425</v>
      </c>
      <c r="J35" s="8">
        <v>35.642397251688188</v>
      </c>
      <c r="K35" s="8">
        <v>31.72477460846007</v>
      </c>
      <c r="L35" s="8">
        <v>8.8793147789999995</v>
      </c>
      <c r="M35" s="8">
        <v>297.24980603084248</v>
      </c>
      <c r="N35" s="8">
        <v>605.85909426247167</v>
      </c>
    </row>
    <row r="36" spans="1:14" x14ac:dyDescent="0.25">
      <c r="A36" s="8" t="s">
        <v>22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</row>
    <row r="37" spans="1:14" x14ac:dyDescent="0.25">
      <c r="A37" s="8" t="s">
        <v>23</v>
      </c>
      <c r="B37" s="8">
        <v>0</v>
      </c>
      <c r="C37" s="8">
        <v>633.43757276044153</v>
      </c>
      <c r="D37" s="8">
        <v>778.78050029744247</v>
      </c>
      <c r="E37" s="8">
        <v>715.30593253663517</v>
      </c>
      <c r="F37" s="8">
        <v>765.11871177558487</v>
      </c>
      <c r="G37" s="8">
        <v>1397.9324284847153</v>
      </c>
      <c r="H37" s="8">
        <v>724.38085189661444</v>
      </c>
      <c r="I37" s="8">
        <v>767.70143638013462</v>
      </c>
      <c r="J37" s="8">
        <v>821.41650941636328</v>
      </c>
      <c r="K37" s="8">
        <v>955.98374376591278</v>
      </c>
      <c r="L37" s="8">
        <v>1357.752362801052</v>
      </c>
      <c r="M37" s="8">
        <v>867.46952119063042</v>
      </c>
      <c r="N37" s="8">
        <v>1019.2302976322251</v>
      </c>
    </row>
    <row r="38" spans="1:14" x14ac:dyDescent="0.25">
      <c r="A38" s="8" t="s">
        <v>24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</row>
    <row r="39" spans="1:14" x14ac:dyDescent="0.25">
      <c r="A39" s="8" t="s">
        <v>25</v>
      </c>
      <c r="B39" s="8">
        <v>0</v>
      </c>
      <c r="C39" s="8">
        <v>197.88182968827445</v>
      </c>
      <c r="D39" s="8">
        <v>244.40556463203239</v>
      </c>
      <c r="E39" s="8">
        <v>314.86804587582066</v>
      </c>
      <c r="F39" s="8">
        <v>305.42224361863651</v>
      </c>
      <c r="G39" s="8">
        <v>323.33338931018392</v>
      </c>
      <c r="H39" s="8">
        <v>364.90756742651655</v>
      </c>
      <c r="I39" s="8">
        <v>358.42405524482893</v>
      </c>
      <c r="J39" s="8">
        <v>84.69962617900002</v>
      </c>
      <c r="K39" s="8">
        <v>351.87689946837298</v>
      </c>
      <c r="L39" s="8">
        <v>418.36912108828676</v>
      </c>
      <c r="M39" s="8">
        <v>384.15627772194699</v>
      </c>
      <c r="N39" s="8">
        <v>229.80925443362642</v>
      </c>
    </row>
    <row r="40" spans="1:14" x14ac:dyDescent="0.25">
      <c r="A40" s="8" t="s">
        <v>26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7" t="s">
        <v>27</v>
      </c>
      <c r="B42" s="7">
        <v>0</v>
      </c>
      <c r="C42" s="7">
        <v>9814.3351169836733</v>
      </c>
      <c r="D42" s="7">
        <v>11494.167866157075</v>
      </c>
      <c r="E42" s="7">
        <v>13845.670075578544</v>
      </c>
      <c r="F42" s="7">
        <v>14539.968350125842</v>
      </c>
      <c r="G42" s="7">
        <v>18916.4503601494</v>
      </c>
      <c r="H42" s="7">
        <v>17478.45924616007</v>
      </c>
      <c r="I42" s="7">
        <v>16847.26022151396</v>
      </c>
      <c r="J42" s="7">
        <v>21415.476500977482</v>
      </c>
      <c r="K42" s="7">
        <v>21377.019632448868</v>
      </c>
      <c r="L42" s="7">
        <v>22649.20419102913</v>
      </c>
      <c r="M42" s="7">
        <v>25741.629424708946</v>
      </c>
      <c r="N42" s="7">
        <v>27944.418108835398</v>
      </c>
    </row>
    <row r="43" spans="1:14" x14ac:dyDescent="0.25">
      <c r="A43" s="8" t="s">
        <v>18</v>
      </c>
      <c r="B43" s="8">
        <v>0</v>
      </c>
      <c r="C43" s="8">
        <v>116.58628984599581</v>
      </c>
      <c r="D43" s="8">
        <v>136.0118125418249</v>
      </c>
      <c r="E43" s="8">
        <v>186.57210748862568</v>
      </c>
      <c r="F43" s="8">
        <v>203.56636556335326</v>
      </c>
      <c r="G43" s="8">
        <v>217.29013213627434</v>
      </c>
      <c r="H43" s="8">
        <v>283.60916232523687</v>
      </c>
      <c r="I43" s="8">
        <v>293.81339208167321</v>
      </c>
      <c r="J43" s="8">
        <v>339.26933254644786</v>
      </c>
      <c r="K43" s="8">
        <v>330.13461846536376</v>
      </c>
      <c r="L43" s="8">
        <v>397.0502765897084</v>
      </c>
      <c r="M43" s="8">
        <v>448.43593278996298</v>
      </c>
      <c r="N43" s="8">
        <v>448.48362924498986</v>
      </c>
    </row>
    <row r="44" spans="1:14" x14ac:dyDescent="0.25">
      <c r="A44" s="8" t="s">
        <v>19</v>
      </c>
      <c r="B44" s="8">
        <v>0</v>
      </c>
      <c r="C44" s="8">
        <v>1406.6931745228267</v>
      </c>
      <c r="D44" s="8">
        <v>1874.5525294798485</v>
      </c>
      <c r="E44" s="8">
        <v>2469.3110309845742</v>
      </c>
      <c r="F44" s="8">
        <v>2632.0928427219715</v>
      </c>
      <c r="G44" s="8">
        <v>2888.7706719728099</v>
      </c>
      <c r="H44" s="8">
        <v>3619.8220007444206</v>
      </c>
      <c r="I44" s="8">
        <v>3780.3803155137703</v>
      </c>
      <c r="J44" s="8">
        <v>4662.8528455184378</v>
      </c>
      <c r="K44" s="8">
        <v>4959.487936697773</v>
      </c>
      <c r="L44" s="8">
        <v>5604.5771737706027</v>
      </c>
      <c r="M44" s="8">
        <v>6444.1473229946923</v>
      </c>
      <c r="N44" s="8">
        <v>7046.3840793388581</v>
      </c>
    </row>
    <row r="45" spans="1:14" x14ac:dyDescent="0.25">
      <c r="A45" s="8" t="s">
        <v>20</v>
      </c>
      <c r="B45" s="8">
        <v>0</v>
      </c>
      <c r="C45" s="8">
        <v>2073.2351020121246</v>
      </c>
      <c r="D45" s="8">
        <v>2974.0264935088244</v>
      </c>
      <c r="E45" s="8">
        <v>3433.0683476715903</v>
      </c>
      <c r="F45" s="8">
        <v>3825.0018260148295</v>
      </c>
      <c r="G45" s="8">
        <v>4246.280652347702</v>
      </c>
      <c r="H45" s="8">
        <v>5150.5481548853095</v>
      </c>
      <c r="I45" s="8">
        <v>5249.7128264654802</v>
      </c>
      <c r="J45" s="8">
        <v>6842.6367506956958</v>
      </c>
      <c r="K45" s="8">
        <v>7012.7788253838398</v>
      </c>
      <c r="L45" s="8">
        <v>6092.5633228928436</v>
      </c>
      <c r="M45" s="8">
        <v>7051.4700894469179</v>
      </c>
      <c r="N45" s="8">
        <v>8944.1212688400883</v>
      </c>
    </row>
    <row r="46" spans="1:14" x14ac:dyDescent="0.25">
      <c r="A46" s="8" t="s">
        <v>21</v>
      </c>
      <c r="B46" s="8">
        <v>0</v>
      </c>
      <c r="C46" s="8">
        <v>1194.5698079124804</v>
      </c>
      <c r="D46" s="8">
        <v>1171.6288878181515</v>
      </c>
      <c r="E46" s="8">
        <v>2331.9144339799741</v>
      </c>
      <c r="F46" s="8">
        <v>2194.53132003166</v>
      </c>
      <c r="G46" s="8">
        <v>2750.507164057939</v>
      </c>
      <c r="H46" s="8">
        <v>2649.7432502294578</v>
      </c>
      <c r="I46" s="8">
        <v>1924.6061824894841</v>
      </c>
      <c r="J46" s="8">
        <v>2024.9504448004068</v>
      </c>
      <c r="K46" s="8">
        <v>1848.6661583338418</v>
      </c>
      <c r="L46" s="8">
        <v>2349.6247355584674</v>
      </c>
      <c r="M46" s="8">
        <v>2343.0428159907106</v>
      </c>
      <c r="N46" s="8">
        <v>2051.256288626897</v>
      </c>
    </row>
    <row r="47" spans="1:14" x14ac:dyDescent="0.25">
      <c r="A47" s="8" t="s">
        <v>22</v>
      </c>
      <c r="B47" s="8">
        <v>0</v>
      </c>
      <c r="C47" s="8">
        <v>1267.1529999561849</v>
      </c>
      <c r="D47" s="8">
        <v>804.0016864899045</v>
      </c>
      <c r="E47" s="8">
        <v>1099.9725352834819</v>
      </c>
      <c r="F47" s="8">
        <v>1050.8390895579314</v>
      </c>
      <c r="G47" s="8">
        <v>868.45043106902529</v>
      </c>
      <c r="H47" s="8">
        <v>945.79359765898414</v>
      </c>
      <c r="I47" s="8">
        <v>424.97674726504249</v>
      </c>
      <c r="J47" s="8">
        <v>875.20155879096455</v>
      </c>
      <c r="K47" s="8">
        <v>746.03227139776732</v>
      </c>
      <c r="L47" s="8">
        <v>986.74312859216332</v>
      </c>
      <c r="M47" s="8">
        <v>1099.983755832829</v>
      </c>
      <c r="N47" s="8">
        <v>1078.261489897191</v>
      </c>
    </row>
    <row r="48" spans="1:14" x14ac:dyDescent="0.25">
      <c r="A48" s="8" t="s">
        <v>23</v>
      </c>
      <c r="B48" s="8">
        <v>0</v>
      </c>
      <c r="C48" s="8">
        <v>3144.0415252399293</v>
      </c>
      <c r="D48" s="8">
        <v>3865.4452108231449</v>
      </c>
      <c r="E48" s="8">
        <v>3550.3917857998281</v>
      </c>
      <c r="F48" s="8">
        <v>3797.6354813898529</v>
      </c>
      <c r="G48" s="8">
        <v>6938.5805225949844</v>
      </c>
      <c r="H48" s="8">
        <v>3595.4347774582493</v>
      </c>
      <c r="I48" s="8">
        <v>3810.4547294959884</v>
      </c>
      <c r="J48" s="8">
        <v>4785.8576915416106</v>
      </c>
      <c r="K48" s="8">
        <v>4744.9862734793287</v>
      </c>
      <c r="L48" s="8">
        <v>5248.8454687312824</v>
      </c>
      <c r="M48" s="8">
        <v>6347.3093895123593</v>
      </c>
      <c r="N48" s="8">
        <v>6001.1187452147651</v>
      </c>
    </row>
    <row r="49" spans="1:14" x14ac:dyDescent="0.25">
      <c r="A49" s="8" t="s">
        <v>24</v>
      </c>
      <c r="B49" s="8">
        <v>0</v>
      </c>
      <c r="C49" s="8">
        <v>334.68844321868613</v>
      </c>
      <c r="D49" s="8">
        <v>329.16974911864708</v>
      </c>
      <c r="E49" s="8">
        <v>313.84278645664699</v>
      </c>
      <c r="F49" s="8">
        <v>361.24368329992581</v>
      </c>
      <c r="G49" s="8">
        <v>487.57062460004204</v>
      </c>
      <c r="H49" s="8">
        <v>649.9446131443492</v>
      </c>
      <c r="I49" s="8">
        <v>723.90922400505713</v>
      </c>
      <c r="J49" s="8">
        <v>873.79428017809278</v>
      </c>
      <c r="K49" s="8">
        <v>987.14289115644249</v>
      </c>
      <c r="L49" s="8">
        <v>1072.406205268652</v>
      </c>
      <c r="M49" s="8">
        <v>1210.2139625681648</v>
      </c>
      <c r="N49" s="8">
        <v>1389.3550510223661</v>
      </c>
    </row>
    <row r="50" spans="1:14" x14ac:dyDescent="0.25">
      <c r="A50" s="8" t="s">
        <v>25</v>
      </c>
      <c r="B50" s="8">
        <v>0</v>
      </c>
      <c r="C50" s="8">
        <v>179.28067920429814</v>
      </c>
      <c r="D50" s="8">
        <v>221.43112228933018</v>
      </c>
      <c r="E50" s="8">
        <v>285.27003825097614</v>
      </c>
      <c r="F50" s="8">
        <v>276.71215374503055</v>
      </c>
      <c r="G50" s="8">
        <v>292.93962834422069</v>
      </c>
      <c r="H50" s="8">
        <v>330.60577940921763</v>
      </c>
      <c r="I50" s="8">
        <v>324.73172584202877</v>
      </c>
      <c r="J50" s="8">
        <v>637.41235769771981</v>
      </c>
      <c r="K50" s="8">
        <v>318.80001126111739</v>
      </c>
      <c r="L50" s="8">
        <v>323.59181096128532</v>
      </c>
      <c r="M50" s="8">
        <v>223.22408690918229</v>
      </c>
      <c r="N50" s="8">
        <v>411.63548798612112</v>
      </c>
    </row>
    <row r="51" spans="1:14" x14ac:dyDescent="0.25">
      <c r="A51" s="8" t="s">
        <v>26</v>
      </c>
      <c r="B51" s="8">
        <v>0</v>
      </c>
      <c r="C51" s="8">
        <v>98.087095071147886</v>
      </c>
      <c r="D51" s="8">
        <v>117.90037408739778</v>
      </c>
      <c r="E51" s="8">
        <v>175.32700966284781</v>
      </c>
      <c r="F51" s="8">
        <v>198.34558780128893</v>
      </c>
      <c r="G51" s="8">
        <v>226.06053302640456</v>
      </c>
      <c r="H51" s="8">
        <v>252.9579103048454</v>
      </c>
      <c r="I51" s="8">
        <v>314.67507835543398</v>
      </c>
      <c r="J51" s="8">
        <v>373.50123920810631</v>
      </c>
      <c r="K51" s="8">
        <v>428.99064627338981</v>
      </c>
      <c r="L51" s="8">
        <v>573.80206866412618</v>
      </c>
      <c r="M51" s="8">
        <v>573.80206866412618</v>
      </c>
      <c r="N51" s="8">
        <v>573.80206866412618</v>
      </c>
    </row>
    <row r="53" spans="1:14" x14ac:dyDescent="0.25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</row>
  </sheetData>
  <sheetProtection password="DC4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headerFooter>
    <oddHeader>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7F07790ADBA24EB2B9182FDF8F1677" ma:contentTypeVersion="13" ma:contentTypeDescription="Create a new document." ma:contentTypeScope="" ma:versionID="c2ec7d403ac07af83e4a854fc6bf7e47">
  <xsd:schema xmlns:xsd="http://www.w3.org/2001/XMLSchema" xmlns:xs="http://www.w3.org/2001/XMLSchema" xmlns:p="http://schemas.microsoft.com/office/2006/metadata/properties" xmlns:ns3="24918352-6e4b-4133-95f0-0f7009d22945" xmlns:ns4="0e67398d-8ec1-446e-9459-80f91161ed16" targetNamespace="http://schemas.microsoft.com/office/2006/metadata/properties" ma:root="true" ma:fieldsID="a3c667cdc4f9d2d0f2cecebaffd6acea" ns3:_="" ns4:_="">
    <xsd:import namespace="24918352-6e4b-4133-95f0-0f7009d22945"/>
    <xsd:import namespace="0e67398d-8ec1-446e-9459-80f91161ed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18352-6e4b-4133-95f0-0f7009d229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7398d-8ec1-446e-9459-80f91161ed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8C6B89-55C1-41F9-B62D-6612BC8E1B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48BF5-2851-465C-B4FF-7CAE7750D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18352-6e4b-4133-95f0-0f7009d22945"/>
    <ds:schemaRef ds:uri="0e67398d-8ec1-446e-9459-80f91161e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EABA3-C2CC-4D2C-A618-181C99038B08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24918352-6e4b-4133-95f0-0f7009d22945"/>
    <ds:schemaRef ds:uri="http://schemas.microsoft.com/office/2006/documentManagement/types"/>
    <ds:schemaRef ds:uri="http://purl.org/dc/terms/"/>
    <ds:schemaRef ds:uri="0e67398d-8ec1-446e-9459-80f91161ed16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Public Investment in General</vt:lpstr>
      <vt:lpstr>Public Investment Management</vt:lpstr>
      <vt:lpstr>National Accounts GDP Constant</vt:lpstr>
      <vt:lpstr>National Accounts GDP Current</vt:lpstr>
      <vt:lpstr>'Public Investment Management'!Print_Titles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</dc:creator>
  <cp:lastModifiedBy>Gertrude Basiima</cp:lastModifiedBy>
  <cp:lastPrinted>2021-04-19T13:09:01Z</cp:lastPrinted>
  <dcterms:created xsi:type="dcterms:W3CDTF">2020-10-23T13:33:26Z</dcterms:created>
  <dcterms:modified xsi:type="dcterms:W3CDTF">2021-08-31T05:35:42Z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0x010100767F07790ADBA24EB2B9182FDF8F1677</vt:lpwstr>
  </property>
  <property fmtid="{D5CDD505-2E9C-101B-9397-08002B2CF9AE}" pid="3" name="MSIP_Label_e4c996da-17fa-4fc5-8989-2758fb4cf86b_Enabled">
    <vt:lpwstr>true</vt:lpwstr>
  </property>
  <property fmtid="{D5CDD505-2E9C-101B-9397-08002B2CF9AE}" pid="4" name="MSIP_Label_e4c996da-17fa-4fc5-8989-2758fb4cf86b_SetDate">
    <vt:lpwstr>2021-04-29T15:30:55Z</vt:lpwstr>
  </property>
  <property fmtid="{D5CDD505-2E9C-101B-9397-08002B2CF9AE}" pid="5" name="MSIP_Label_e4c996da-17fa-4fc5-8989-2758fb4cf86b_Method">
    <vt:lpwstr>Privileged</vt:lpwstr>
  </property>
  <property fmtid="{D5CDD505-2E9C-101B-9397-08002B2CF9AE}" pid="6" name="MSIP_Label_e4c996da-17fa-4fc5-8989-2758fb4cf86b_Name">
    <vt:lpwstr>OFFICIAL</vt:lpwstr>
  </property>
  <property fmtid="{D5CDD505-2E9C-101B-9397-08002B2CF9AE}" pid="7" name="MSIP_Label_e4c996da-17fa-4fc5-8989-2758fb4cf86b_SiteId">
    <vt:lpwstr>cdf709af-1a18-4c74-bd93-6d14a64d73b3</vt:lpwstr>
  </property>
  <property fmtid="{D5CDD505-2E9C-101B-9397-08002B2CF9AE}" pid="8" name="MSIP_Label_e4c996da-17fa-4fc5-8989-2758fb4cf86b_ActionId">
    <vt:lpwstr>c9088c2c-0a92-45be-9b66-00004f2106a4</vt:lpwstr>
  </property>
  <property fmtid="{D5CDD505-2E9C-101B-9397-08002B2CF9AE}" pid="9" name="MSIP_Label_e4c996da-17fa-4fc5-8989-2758fb4cf86b_ContentBits">
    <vt:lpwstr>1</vt:lpwstr>
  </property>
</Properties>
</file>